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ตัวชี้วัด\ตัวชี้วัด cop\2566\"/>
    </mc:Choice>
  </mc:AlternateContent>
  <xr:revisionPtr revIDLastSave="0" documentId="13_ncr:1_{536905A9-A71D-442D-9635-AD365B2B2CAD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เก็บข้อมูลHRD!$A$6:$P$22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เก็บข้อมูลHRD!$A$1:$M$32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</workbook>
</file>

<file path=xl/calcChain.xml><?xml version="1.0" encoding="utf-8"?>
<calcChain xmlns="http://schemas.openxmlformats.org/spreadsheetml/2006/main">
  <c r="D20" i="3" l="1"/>
  <c r="D21" i="3"/>
  <c r="D22" i="3"/>
  <c r="D8" i="3"/>
  <c r="D14" i="3"/>
  <c r="D15" i="3"/>
  <c r="L2" i="2"/>
  <c r="I4" i="2"/>
  <c r="M4" i="2"/>
  <c r="F19" i="2" a="1"/>
  <c r="F19" i="2" s="1"/>
  <c r="D19" i="2" a="1"/>
  <c r="D19" i="2" s="1"/>
  <c r="D16" i="3"/>
  <c r="D17" i="3"/>
  <c r="D18" i="3"/>
  <c r="D19" i="3"/>
  <c r="D23" i="3"/>
  <c r="D24" i="3"/>
  <c r="D25" i="3"/>
  <c r="D26" i="3"/>
  <c r="D27" i="3"/>
  <c r="D28" i="3"/>
  <c r="D29" i="3"/>
  <c r="D30" i="3"/>
  <c r="D6" i="3"/>
  <c r="D7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/>
  <c r="D22" i="2" a="1"/>
  <c r="D22" i="2" s="1"/>
  <c r="F22" i="2" s="1" a="1"/>
  <c r="F22" i="2" s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/>
  <c r="D9" i="2" a="1"/>
  <c r="D9" i="2" s="1"/>
  <c r="D10" i="2" s="1" a="1"/>
  <c r="D8" i="2" a="1"/>
  <c r="D8" i="2"/>
  <c r="J10" i="2" a="1"/>
  <c r="J10" i="2" s="1"/>
  <c r="F4" i="2"/>
  <c r="D4" i="2"/>
  <c r="D2" i="2"/>
  <c r="D10" i="2" l="1"/>
  <c r="D20" i="2"/>
  <c r="F10" i="2"/>
  <c r="F20" i="2"/>
  <c r="F15" i="2"/>
  <c r="D15" i="2"/>
  <c r="M17" i="2"/>
  <c r="J17" i="2"/>
</calcChain>
</file>

<file path=xl/sharedStrings.xml><?xml version="1.0" encoding="utf-8"?>
<sst xmlns="http://schemas.openxmlformats.org/spreadsheetml/2006/main" count="388" uniqueCount="132">
  <si>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</si>
  <si>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</si>
  <si>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</si>
  <si>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</si>
  <si>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</si>
  <si>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</si>
  <si>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</si>
  <si>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</si>
  <si>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</si>
  <si>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</si>
  <si>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</si>
  <si>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</si>
  <si>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</si>
  <si>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</si>
  <si>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</si>
  <si>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</si>
  <si>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</si>
  <si>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</si>
  <si>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</si>
  <si>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</si>
  <si>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</si>
  <si>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</si>
  <si>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</si>
  <si>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</si>
  <si>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</si>
  <si>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</si>
  <si>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</si>
  <si>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</si>
  <si>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</si>
  <si>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</si>
  <si>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</si>
  <si>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</si>
  <si>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</si>
  <si>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</si>
  <si>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</si>
  <si>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</si>
  <si>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</si>
  <si>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</si>
  <si>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</si>
  <si>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</si>
  <si>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</si>
  <si>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</si>
  <si>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</si>
  <si>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</si>
  <si>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</si>
  <si>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</si>
  <si>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</si>
  <si>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</si>
  <si>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</si>
  <si>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</si>
  <si>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</si>
  <si>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</si>
  <si>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</si>
  <si>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</si>
  <si>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</si>
  <si>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</si>
  <si>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</si>
  <si>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</si>
  <si>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</si>
  <si>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</si>
  <si>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indexed="8"/>
        <rFont val="TH SarabunPSK"/>
        <family val="2"/>
      </rPr>
      <t>พนักงานราชการ</t>
    </r>
    <r>
      <rPr>
        <b/>
        <sz val="11.3"/>
        <color indexed="8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</si>
  <si>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</si>
  <si>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indexed="10"/>
        <rFont val="TH SarabunPSK"/>
        <family val="2"/>
      </rPr>
      <t>ไม่ใช้ตัวย่อ</t>
    </r>
    <r>
      <rPr>
        <b/>
        <sz val="17"/>
        <color indexed="8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</si>
  <si>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indexed="10"/>
        <rFont val="TH SarabunPSK"/>
        <family val="2"/>
      </rPr>
      <t>ไม่ใช้ตัวย่อ</t>
    </r>
    <r>
      <rPr>
        <b/>
        <sz val="12"/>
        <color indexed="8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</si>
  <si>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</si>
  <si>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</si>
  <si>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</si>
  <si>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indexed="8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indexed="8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indexed="8"/>
        <rFont val="TH SarabunPSK"/>
        <family val="2"/>
      </rPr>
      <t>ค่าเป้าหมาย:</t>
    </r>
    <r>
      <rPr>
        <sz val="12"/>
        <color indexed="8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</si>
  <si>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</si>
  <si>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indexed="8"/>
        <rFont val="TH SarabunPSK"/>
        <family val="2"/>
      </rPr>
      <t>ตัวอย่างที่1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indexed="8"/>
        <rFont val="TH SarabunPSK"/>
        <family val="2"/>
      </rPr>
      <t>ตัวอย่างที่2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indexed="10"/>
        <rFont val="TH SarabunPSK"/>
        <family val="2"/>
      </rPr>
      <t xml:space="preserve">   </t>
    </r>
    <r>
      <rPr>
        <sz val="16"/>
        <color indexed="8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</si>
  <si>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</si>
  <si>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indexed="62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</si>
  <si>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indexed="62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</si>
  <si>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indexed="8"/>
        <rFont val="TH SarabunPSK"/>
        <family val="2"/>
      </rPr>
      <t>คำชี้แจง</t>
    </r>
    <r>
      <rPr>
        <sz val="16"/>
        <color indexed="8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indexed="5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indexed="17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indexed="17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</si>
  <si>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</si>
  <si>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</si>
  <si>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</si>
  <si>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เจ้าพนักงานสัตวบาลปฏิบัติงาน</t>
  </si>
  <si>
    <t>สัตวแพทย์ชำนาญงาน</t>
  </si>
  <si>
    <t>เจ้าพนักงานสัตวบาล</t>
  </si>
  <si>
    <t>มี</t>
  </si>
  <si>
    <t>สัตวแพทย์อาวุโส</t>
  </si>
  <si>
    <t>นายสุภวุฒิ โสดาภักดิ์</t>
  </si>
  <si>
    <t>นายปรัชญา ประไพวงษ์</t>
  </si>
  <si>
    <t>นายสิทธิชัย จันทร์เสน่ห์</t>
  </si>
  <si>
    <t>ปศุสัตว์อำเภอบึงโขงหลง</t>
  </si>
  <si>
    <t>ปศุสัตว์อำเภอศรีวิไล</t>
  </si>
  <si>
    <t>เจ้าหน้าที่ระบบงานคอมพิวเตอร์</t>
  </si>
  <si>
    <t>นายธีรพงษ์ พันเดช</t>
  </si>
  <si>
    <t>สนง.ปศจ.บก</t>
  </si>
  <si>
    <t>สำนักงานปศุสัตว์จังหวัดบึงกาฬ</t>
  </si>
  <si>
    <t>น.ส.อรปรียา หินวันต์</t>
  </si>
  <si>
    <t>ปศุสัตว์อำเภอเซกา</t>
  </si>
  <si>
    <t>นายสัตวแพทย์ปฏิบัติการ</t>
  </si>
  <si>
    <t>นักจัดการงานทั่วไป</t>
  </si>
  <si>
    <t>นายสัตวแพทย์</t>
  </si>
  <si>
    <t>นายนพคุณ คล้ายพันธ์</t>
  </si>
  <si>
    <t>นายธรรมกุล  ธรรมเนียม</t>
  </si>
  <si>
    <t>นายสัตว์แพทย์ชำนาญการ</t>
  </si>
  <si>
    <t>นายสมพร  ห้วยทราย</t>
  </si>
  <si>
    <t>นายเดชธนิช  มูลภักดี</t>
  </si>
  <si>
    <t xml:space="preserve"> ปศุสัตว์อำเภอเมืองบึงกาฬ</t>
  </si>
  <si>
    <t>นายสัตว์แพทย์ชำนาญการ รก.แทน ปศอ.พรเจริญ</t>
  </si>
  <si>
    <t>นายภาณุวัชร  ชัยบัณฑิต</t>
  </si>
  <si>
    <t>นายยุทธพงษ์  สุกทน</t>
  </si>
  <si>
    <t>นายวีระพล  รังษา</t>
  </si>
  <si>
    <t>นายนิคม  สนั่นเครื่อง</t>
  </si>
  <si>
    <t>นายยุทธนา  แสนอุบล</t>
  </si>
  <si>
    <t xml:space="preserve">เจ้าพนักงานสัตวบาล </t>
  </si>
  <si>
    <t>นายพัชรพล  วงค์ประทุม</t>
  </si>
  <si>
    <t>นายวราวุฒิ  วันสืบ</t>
  </si>
  <si>
    <t>นายจิรพงษ์  ทองแดง</t>
  </si>
  <si>
    <t>นายณัฐวุฒิ วงค์ประทุม</t>
  </si>
  <si>
    <t>นางสาวภารดี  จิตอารี</t>
  </si>
  <si>
    <t>จพง.การเงินและบัญชีชำนาญงาน</t>
  </si>
  <si>
    <t>นางสาวจตุพร  มีธรรม</t>
  </si>
  <si>
    <t>นายวิภูวัจน์  ศรีชัยวงษ์</t>
  </si>
  <si>
    <t>นางสาวอรปรียา  หินวันต์</t>
  </si>
  <si>
    <t>น.ส.นุชนาฎ น้อยมนตรี</t>
  </si>
  <si>
    <t>e-Learning</t>
  </si>
  <si>
    <t>นางสาวสราลี ศรีวงศ์</t>
  </si>
  <si>
    <t>นายเสฎฐวุฒิ พิมสาร</t>
  </si>
  <si>
    <t>นักวิชาการสัตวบาลปฏิบัติการ</t>
  </si>
  <si>
    <t>เจ้าพนักงานธุรการชำนาญงาน</t>
  </si>
  <si>
    <t>นางสาวเจนจิราพร สอนทอง</t>
  </si>
  <si>
    <t>นายสัตวแพทย์ชำนาญการ</t>
  </si>
  <si>
    <t>เจ้าพนักงานสัตวบาลชำนาญงาน รก.แทน ปศอ.ปากคาด</t>
  </si>
  <si>
    <t>นางสาวพรเฉลิม เฉลิมชาติ</t>
  </si>
  <si>
    <t>เสริมสร้างเกียรติภูมิข้าราชการ:สำนึกข้าราชการไทยไม่โกง</t>
  </si>
  <si>
    <t>ความรับผิดชอบ/ซื่อสัตย์สุจริต</t>
  </si>
  <si>
    <t>มค.-กพ.66</t>
  </si>
  <si>
    <t>21 มีค.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</si>
</sst>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9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  <charset val="222"/>
    </font>
    <font>
      <b/>
      <sz val="17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indexed="8"/>
      <name val="TH SarabunPSK"/>
      <family val="2"/>
    </font>
    <font>
      <b/>
      <sz val="11.3"/>
      <color indexed="8"/>
      <name val="TH SarabunPSK"/>
      <family val="2"/>
    </font>
    <font>
      <b/>
      <u/>
      <sz val="11.3"/>
      <color indexed="8"/>
      <name val="TH SarabunPSK"/>
      <family val="2"/>
    </font>
    <font>
      <b/>
      <sz val="17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7"/>
      <name val="TH SarabunPSK"/>
      <family val="2"/>
    </font>
    <font>
      <sz val="16"/>
      <color indexed="10"/>
      <name val="TH SarabunPSK"/>
      <family val="2"/>
    </font>
    <font>
      <i/>
      <sz val="16"/>
      <color indexed="8"/>
      <name val="TH SarabunPSK"/>
      <family val="2"/>
    </font>
    <font>
      <u/>
      <sz val="16"/>
      <color indexed="10"/>
      <name val="TH SarabunPSK"/>
      <family val="2"/>
    </font>
    <font>
      <sz val="12"/>
      <color indexed="8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i/>
      <u/>
      <sz val="28"/>
      <color indexed="62"/>
      <name val="JasmineUPC"/>
      <family val="1"/>
    </font>
    <font>
      <b/>
      <i/>
      <u/>
      <sz val="36"/>
      <color indexed="62"/>
      <name val="JasmineUPC"/>
      <family val="1"/>
    </font>
    <font>
      <sz val="16"/>
      <color indexed="51"/>
      <name val="TH SarabunPSK"/>
      <family val="2"/>
    </font>
    <font>
      <sz val="1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u/>
      <sz val="18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1.3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7"/>
      <color theme="1"/>
      <name val="TH SarabunPSK"/>
      <family val="2"/>
    </font>
    <font>
      <b/>
      <sz val="8"/>
      <color theme="1"/>
      <name val="TH SarabunPSK"/>
      <family val="2"/>
    </font>
    <font>
      <sz val="14"/>
      <color rgb="FFFF0000"/>
      <name val="TH SarabunPSK"/>
      <family val="2"/>
    </font>
    <font>
      <b/>
      <u/>
      <sz val="22"/>
      <color theme="1"/>
      <name val="TH SarabunPSK"/>
      <family val="2"/>
      <charset val="22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i/>
      <sz val="26"/>
      <color theme="1"/>
      <name val="JasmineUPC"/>
      <family val="1"/>
    </font>
    <font>
      <sz val="10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68">
    <xf numFmtId="0" fontId="0" fillId="0" borderId="0" xfId="0"/>
    <xf numFmtId="0" fontId="31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0" borderId="0" xfId="0" applyFont="1" applyAlignment="1">
      <alignment vertical="center" shrinkToFit="1"/>
    </xf>
    <xf numFmtId="0" fontId="34" fillId="2" borderId="0" xfId="0" applyFont="1" applyFill="1" applyAlignment="1">
      <alignment vertical="center" shrinkToFit="1"/>
    </xf>
    <xf numFmtId="0" fontId="35" fillId="2" borderId="0" xfId="0" applyFont="1" applyFill="1" applyAlignment="1">
      <alignment vertical="top" wrapText="1"/>
    </xf>
    <xf numFmtId="0" fontId="33" fillId="2" borderId="0" xfId="0" applyFont="1" applyFill="1" applyAlignment="1">
      <alignment vertical="center" shrinkToFit="1"/>
    </xf>
    <xf numFmtId="0" fontId="35" fillId="2" borderId="0" xfId="0" applyFont="1" applyFill="1" applyAlignment="1">
      <alignment horizontal="center" vertical="top" wrapText="1"/>
    </xf>
    <xf numFmtId="0" fontId="36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center" textRotation="90" shrinkToFit="1"/>
    </xf>
    <xf numFmtId="0" fontId="36" fillId="0" borderId="0" xfId="0" applyFont="1"/>
    <xf numFmtId="0" fontId="32" fillId="0" borderId="0" xfId="0" applyFont="1" applyAlignment="1">
      <alignment horizontal="right" vertical="top"/>
    </xf>
    <xf numFmtId="0" fontId="32" fillId="0" borderId="0" xfId="0" applyFont="1"/>
    <xf numFmtId="2" fontId="32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 vertical="center" shrinkToFit="1"/>
    </xf>
    <xf numFmtId="2" fontId="33" fillId="2" borderId="0" xfId="0" applyNumberFormat="1" applyFont="1" applyFill="1" applyAlignment="1">
      <alignment horizontal="center" vertical="center" shrinkToFit="1"/>
    </xf>
    <xf numFmtId="43" fontId="32" fillId="2" borderId="0" xfId="1" applyFont="1" applyFill="1" applyAlignment="1">
      <alignment horizontal="center"/>
    </xf>
    <xf numFmtId="43" fontId="33" fillId="2" borderId="0" xfId="1" applyFont="1" applyFill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188" fontId="39" fillId="0" borderId="0" xfId="0" applyNumberFormat="1" applyFont="1" applyAlignment="1" applyProtection="1">
      <alignment horizontal="center" vertical="center"/>
      <protection locked="0" hidden="1"/>
    </xf>
    <xf numFmtId="0" fontId="37" fillId="0" borderId="0" xfId="0" applyFont="1" applyAlignment="1">
      <alignment horizontal="center"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187" fontId="37" fillId="0" borderId="0" xfId="0" applyNumberFormat="1" applyFont="1" applyAlignment="1">
      <alignment vertical="center" shrinkToFit="1"/>
    </xf>
    <xf numFmtId="0" fontId="34" fillId="2" borderId="0" xfId="0" applyFont="1" applyFill="1" applyAlignment="1">
      <alignment horizontal="right" vertical="center" shrinkToFit="1"/>
    </xf>
    <xf numFmtId="0" fontId="42" fillId="2" borderId="0" xfId="0" applyFont="1" applyFill="1" applyAlignment="1" applyProtection="1">
      <alignment horizontal="right" vertical="center"/>
      <protection locked="0" hidden="1"/>
    </xf>
    <xf numFmtId="0" fontId="31" fillId="2" borderId="0" xfId="0" applyFont="1" applyFill="1" applyAlignment="1">
      <alignment horizontal="right" vertical="center" shrinkToFit="1"/>
    </xf>
    <xf numFmtId="3" fontId="39" fillId="2" borderId="0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/>
    </xf>
    <xf numFmtId="188" fontId="39" fillId="2" borderId="1" xfId="0" applyNumberFormat="1" applyFont="1" applyFill="1" applyBorder="1" applyAlignment="1" applyProtection="1">
      <alignment vertical="center" shrinkToFit="1"/>
      <protection locked="0" hidden="1"/>
    </xf>
    <xf numFmtId="0" fontId="31" fillId="2" borderId="0" xfId="0" applyFont="1" applyFill="1" applyAlignment="1">
      <alignment horizontal="center" vertical="center"/>
    </xf>
    <xf numFmtId="189" fontId="40" fillId="2" borderId="1" xfId="1" applyNumberFormat="1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horizontal="right" vertical="center" shrinkToFit="1"/>
    </xf>
    <xf numFmtId="189" fontId="40" fillId="2" borderId="0" xfId="1" applyNumberFormat="1" applyFont="1" applyFill="1" applyBorder="1" applyAlignment="1">
      <alignment horizontal="center" vertical="center" shrinkToFit="1"/>
    </xf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 shrinkToFit="1"/>
    </xf>
    <xf numFmtId="189" fontId="4" fillId="2" borderId="1" xfId="1" applyNumberFormat="1" applyFont="1" applyFill="1" applyBorder="1" applyAlignment="1">
      <alignment horizontal="center" vertical="center" shrinkToFit="1"/>
    </xf>
    <xf numFmtId="190" fontId="40" fillId="2" borderId="1" xfId="1" applyNumberFormat="1" applyFont="1" applyFill="1" applyBorder="1" applyAlignment="1">
      <alignment horizontal="center" vertical="center" shrinkToFit="1"/>
    </xf>
    <xf numFmtId="190" fontId="40" fillId="2" borderId="0" xfId="1" applyNumberFormat="1" applyFont="1" applyFill="1" applyBorder="1" applyAlignment="1">
      <alignment horizontal="center" vertical="center" shrinkToFit="1"/>
    </xf>
    <xf numFmtId="0" fontId="43" fillId="2" borderId="0" xfId="0" applyFont="1" applyFill="1" applyAlignment="1">
      <alignment horizontal="center" shrinkToFit="1"/>
    </xf>
    <xf numFmtId="3" fontId="40" fillId="2" borderId="1" xfId="1" applyNumberFormat="1" applyFont="1" applyFill="1" applyBorder="1" applyAlignment="1">
      <alignment horizontal="center" vertical="center" shrinkToFit="1"/>
    </xf>
    <xf numFmtId="191" fontId="40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191" fontId="8" fillId="2" borderId="1" xfId="0" applyNumberFormat="1" applyFont="1" applyFill="1" applyBorder="1" applyAlignment="1">
      <alignment vertical="center" shrinkToFit="1"/>
    </xf>
    <xf numFmtId="0" fontId="37" fillId="2" borderId="0" xfId="0" applyFont="1" applyFill="1" applyAlignment="1">
      <alignment vertical="center" shrinkToFit="1"/>
    </xf>
    <xf numFmtId="0" fontId="38" fillId="2" borderId="0" xfId="0" applyFont="1" applyFill="1" applyAlignment="1">
      <alignment vertical="top"/>
    </xf>
    <xf numFmtId="43" fontId="32" fillId="2" borderId="0" xfId="1" applyFont="1" applyFill="1" applyAlignment="1" applyProtection="1">
      <alignment horizontal="center"/>
    </xf>
    <xf numFmtId="0" fontId="32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right" vertical="center" shrinkToFit="1"/>
    </xf>
    <xf numFmtId="0" fontId="45" fillId="2" borderId="0" xfId="0" applyFont="1" applyFill="1" applyAlignment="1">
      <alignment horizontal="right" vertical="center" wrapText="1"/>
    </xf>
    <xf numFmtId="43" fontId="33" fillId="2" borderId="0" xfId="1" applyFont="1" applyFill="1" applyAlignment="1" applyProtection="1">
      <alignment horizontal="center" vertical="center" shrinkToFi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center" shrinkToFit="1"/>
      <protection locked="0"/>
    </xf>
    <xf numFmtId="2" fontId="33" fillId="0" borderId="4" xfId="0" applyNumberFormat="1" applyFont="1" applyBorder="1" applyAlignment="1" applyProtection="1">
      <alignment horizontal="center" vertical="center" shrinkToFit="1"/>
      <protection locked="0"/>
    </xf>
    <xf numFmtId="43" fontId="33" fillId="0" borderId="4" xfId="1" applyFont="1" applyBorder="1" applyAlignment="1" applyProtection="1">
      <alignment horizontal="center" vertical="center" shrinkToFit="1"/>
      <protection locked="0"/>
    </xf>
    <xf numFmtId="1" fontId="33" fillId="0" borderId="4" xfId="0" applyNumberFormat="1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vertical="center" shrinkToFit="1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49" fontId="33" fillId="0" borderId="0" xfId="0" applyNumberFormat="1" applyFont="1" applyAlignment="1" applyProtection="1">
      <alignment vertical="center" shrinkToFit="1"/>
      <protection locked="0"/>
    </xf>
    <xf numFmtId="0" fontId="33" fillId="0" borderId="0" xfId="0" applyFont="1" applyAlignment="1" applyProtection="1">
      <alignment vertical="center" shrinkToFit="1"/>
      <protection locked="0"/>
    </xf>
    <xf numFmtId="2" fontId="33" fillId="0" borderId="0" xfId="0" applyNumberFormat="1" applyFont="1" applyAlignment="1" applyProtection="1">
      <alignment horizontal="center" vertical="center" shrinkToFit="1"/>
      <protection locked="0"/>
    </xf>
    <xf numFmtId="43" fontId="33" fillId="0" borderId="0" xfId="1" applyFont="1" applyAlignment="1" applyProtection="1">
      <alignment horizontal="center" vertical="center" shrinkToFit="1"/>
      <protection locked="0"/>
    </xf>
    <xf numFmtId="1" fontId="33" fillId="0" borderId="0" xfId="0" applyNumberFormat="1" applyFont="1" applyAlignment="1" applyProtection="1">
      <alignment horizontal="center" vertical="center" shrinkToFi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188" fontId="39" fillId="2" borderId="0" xfId="0" applyNumberFormat="1" applyFont="1" applyFill="1" applyAlignment="1" applyProtection="1">
      <alignment vertical="center" shrinkToFit="1"/>
      <protection locked="0" hidden="1"/>
    </xf>
    <xf numFmtId="2" fontId="31" fillId="2" borderId="0" xfId="0" applyNumberFormat="1" applyFont="1" applyFill="1" applyAlignment="1">
      <alignment horizontal="center" vertical="center" shrinkToFit="1"/>
    </xf>
    <xf numFmtId="0" fontId="48" fillId="2" borderId="0" xfId="0" applyFont="1" applyFill="1" applyAlignment="1">
      <alignment horizontal="center" vertical="center" shrinkToFit="1"/>
    </xf>
    <xf numFmtId="0" fontId="40" fillId="2" borderId="0" xfId="0" applyFont="1" applyFill="1" applyAlignment="1">
      <alignment horizontal="center" vertical="center" shrinkToFit="1"/>
    </xf>
    <xf numFmtId="0" fontId="49" fillId="0" borderId="0" xfId="0" applyFont="1" applyProtection="1"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2" borderId="1" xfId="0" applyFont="1" applyFill="1" applyBorder="1" applyAlignment="1">
      <alignment horizontal="center" vertical="center" wrapText="1"/>
    </xf>
    <xf numFmtId="3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1" fontId="40" fillId="3" borderId="1" xfId="0" applyNumberFormat="1" applyFont="1" applyFill="1" applyBorder="1" applyAlignment="1">
      <alignment horizontal="center" vertical="center" shrinkToFit="1"/>
    </xf>
    <xf numFmtId="0" fontId="40" fillId="3" borderId="1" xfId="0" applyFont="1" applyFill="1" applyBorder="1" applyAlignment="1">
      <alignment horizontal="center" vertical="center" shrinkToFit="1"/>
    </xf>
    <xf numFmtId="2" fontId="51" fillId="2" borderId="3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 shrinkToFit="1"/>
    </xf>
    <xf numFmtId="187" fontId="47" fillId="2" borderId="2" xfId="0" applyNumberFormat="1" applyFont="1" applyFill="1" applyBorder="1" applyAlignment="1">
      <alignment horizontal="center" vertical="center" wrapText="1"/>
    </xf>
    <xf numFmtId="2" fontId="47" fillId="2" borderId="3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/>
      <protection locked="0"/>
    </xf>
    <xf numFmtId="0" fontId="33" fillId="2" borderId="1" xfId="0" applyFont="1" applyFill="1" applyBorder="1" applyAlignment="1">
      <alignment horizontal="center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shrinkToFit="1"/>
      <protection locked="0"/>
    </xf>
    <xf numFmtId="0" fontId="45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39" fillId="4" borderId="1" xfId="0" applyNumberFormat="1" applyFont="1" applyFill="1" applyBorder="1" applyAlignment="1" applyProtection="1">
      <alignment vertical="center" shrinkToFit="1"/>
      <protection locked="0"/>
    </xf>
    <xf numFmtId="0" fontId="39" fillId="4" borderId="1" xfId="0" applyFont="1" applyFill="1" applyBorder="1" applyAlignment="1" applyProtection="1">
      <alignment horizontal="center" vertical="center" shrinkToFit="1"/>
      <protection locked="0"/>
    </xf>
    <xf numFmtId="3" fontId="39" fillId="2" borderId="1" xfId="1" applyNumberFormat="1" applyFont="1" applyFill="1" applyBorder="1" applyAlignment="1">
      <alignment horizontal="center" vertical="center" shrinkToFit="1"/>
    </xf>
    <xf numFmtId="191" fontId="53" fillId="2" borderId="0" xfId="0" applyNumberFormat="1" applyFont="1" applyFill="1" applyAlignment="1">
      <alignment vertical="center" shrinkToFit="1"/>
    </xf>
    <xf numFmtId="49" fontId="33" fillId="0" borderId="1" xfId="0" applyNumberFormat="1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2" fontId="33" fillId="0" borderId="1" xfId="0" applyNumberFormat="1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shrinkToFit="1"/>
    </xf>
    <xf numFmtId="0" fontId="29" fillId="0" borderId="3" xfId="0" applyFont="1" applyBorder="1" applyAlignment="1" applyProtection="1">
      <alignment horizontal="center" vertical="center" wrapText="1" shrinkToFit="1"/>
      <protection locked="0"/>
    </xf>
    <xf numFmtId="0" fontId="29" fillId="0" borderId="5" xfId="0" applyFont="1" applyBorder="1" applyAlignment="1" applyProtection="1">
      <alignment horizontal="center" vertical="center" wrapText="1" shrinkToFit="1"/>
      <protection locked="0"/>
    </xf>
    <xf numFmtId="0" fontId="21" fillId="2" borderId="0" xfId="0" applyFont="1" applyFill="1" applyAlignment="1">
      <alignment horizontal="left" wrapText="1"/>
    </xf>
    <xf numFmtId="0" fontId="34" fillId="2" borderId="0" xfId="0" applyFont="1" applyFill="1" applyAlignment="1">
      <alignment horizontal="right" vertical="center" shrinkToFit="1"/>
    </xf>
    <xf numFmtId="0" fontId="40" fillId="4" borderId="1" xfId="0" applyFont="1" applyFill="1" applyBorder="1" applyAlignment="1">
      <alignment horizontal="center" vertical="center" shrinkToFit="1"/>
    </xf>
    <xf numFmtId="0" fontId="45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left" vertical="center" shrinkToFit="1"/>
    </xf>
    <xf numFmtId="0" fontId="45" fillId="5" borderId="9" xfId="0" applyFont="1" applyFill="1" applyBorder="1" applyAlignment="1">
      <alignment horizontal="left" vertical="center" wrapText="1" shrinkToFit="1"/>
    </xf>
    <xf numFmtId="0" fontId="47" fillId="5" borderId="9" xfId="0" applyFont="1" applyFill="1" applyBorder="1" applyAlignment="1">
      <alignment horizontal="left" vertical="center" wrapText="1" shrinkToFit="1"/>
    </xf>
    <xf numFmtId="0" fontId="47" fillId="5" borderId="0" xfId="0" applyFont="1" applyFill="1" applyAlignment="1">
      <alignment horizontal="left" vertical="center" wrapText="1" shrinkToFit="1"/>
    </xf>
    <xf numFmtId="0" fontId="31" fillId="3" borderId="1" xfId="0" applyFont="1" applyFill="1" applyBorder="1" applyAlignment="1">
      <alignment horizontal="center" vertical="center" textRotation="90" shrinkToFit="1"/>
    </xf>
    <xf numFmtId="0" fontId="42" fillId="3" borderId="2" xfId="0" applyFont="1" applyFill="1" applyBorder="1" applyAlignment="1">
      <alignment horizontal="center" vertical="center" shrinkToFit="1"/>
    </xf>
    <xf numFmtId="0" fontId="42" fillId="3" borderId="5" xfId="0" applyFont="1" applyFill="1" applyBorder="1" applyAlignment="1">
      <alignment horizontal="center" vertical="center" shrinkToFit="1"/>
    </xf>
    <xf numFmtId="0" fontId="42" fillId="3" borderId="1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horizontal="right" vertical="center" shrinkToFit="1"/>
    </xf>
    <xf numFmtId="0" fontId="37" fillId="2" borderId="1" xfId="0" applyFont="1" applyFill="1" applyBorder="1" applyAlignment="1">
      <alignment horizontal="right" vertical="center" shrinkToFit="1"/>
    </xf>
    <xf numFmtId="0" fontId="56" fillId="3" borderId="2" xfId="0" applyFont="1" applyFill="1" applyBorder="1" applyAlignment="1">
      <alignment horizontal="center" vertical="center" shrinkToFit="1"/>
    </xf>
    <xf numFmtId="0" fontId="56" fillId="3" borderId="5" xfId="0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horizontal="center" vertical="center" shrinkToFit="1"/>
    </xf>
    <xf numFmtId="0" fontId="42" fillId="5" borderId="3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 textRotation="90" shrinkToFit="1"/>
    </xf>
    <xf numFmtId="0" fontId="31" fillId="5" borderId="8" xfId="0" applyFont="1" applyFill="1" applyBorder="1" applyAlignment="1">
      <alignment horizontal="center" vertical="center" textRotation="90" shrinkToFit="1"/>
    </xf>
    <xf numFmtId="0" fontId="31" fillId="5" borderId="4" xfId="0" applyFont="1" applyFill="1" applyBorder="1" applyAlignment="1">
      <alignment horizontal="center" vertical="center" textRotation="90" shrinkToFit="1"/>
    </xf>
    <xf numFmtId="0" fontId="42" fillId="6" borderId="3" xfId="0" applyFont="1" applyFill="1" applyBorder="1" applyAlignment="1">
      <alignment horizontal="center" vertical="center" shrinkToFit="1"/>
    </xf>
    <xf numFmtId="0" fontId="42" fillId="6" borderId="2" xfId="0" applyFont="1" applyFill="1" applyBorder="1" applyAlignment="1">
      <alignment horizontal="center" vertical="center" shrinkToFit="1"/>
    </xf>
    <xf numFmtId="0" fontId="42" fillId="6" borderId="5" xfId="0" applyFont="1" applyFill="1" applyBorder="1" applyAlignment="1">
      <alignment horizontal="center" vertical="center" shrinkToFit="1"/>
    </xf>
    <xf numFmtId="0" fontId="56" fillId="6" borderId="3" xfId="0" applyFont="1" applyFill="1" applyBorder="1" applyAlignment="1">
      <alignment horizontal="center" vertical="center" shrinkToFit="1"/>
    </xf>
    <xf numFmtId="0" fontId="56" fillId="6" borderId="2" xfId="0" applyFont="1" applyFill="1" applyBorder="1" applyAlignment="1">
      <alignment horizontal="center" vertical="center" shrinkToFit="1"/>
    </xf>
    <xf numFmtId="0" fontId="56" fillId="6" borderId="5" xfId="0" applyFont="1" applyFill="1" applyBorder="1" applyAlignment="1">
      <alignment horizontal="center" vertical="center" shrinkToFit="1"/>
    </xf>
    <xf numFmtId="0" fontId="31" fillId="6" borderId="7" xfId="0" applyFont="1" applyFill="1" applyBorder="1" applyAlignment="1">
      <alignment horizontal="center" vertical="center" textRotation="90" shrinkToFit="1"/>
    </xf>
    <xf numFmtId="0" fontId="31" fillId="6" borderId="8" xfId="0" applyFont="1" applyFill="1" applyBorder="1" applyAlignment="1">
      <alignment horizontal="center" vertical="center" textRotation="90" shrinkToFit="1"/>
    </xf>
    <xf numFmtId="0" fontId="31" fillId="6" borderId="4" xfId="0" applyFont="1" applyFill="1" applyBorder="1" applyAlignment="1">
      <alignment horizontal="center" vertical="center" textRotation="90" shrinkToFit="1"/>
    </xf>
    <xf numFmtId="49" fontId="37" fillId="2" borderId="1" xfId="0" applyNumberFormat="1" applyFont="1" applyFill="1" applyBorder="1" applyAlignment="1">
      <alignment horizontal="right" vertical="center" shrinkToFit="1"/>
    </xf>
    <xf numFmtId="0" fontId="42" fillId="5" borderId="1" xfId="0" applyFont="1" applyFill="1" applyBorder="1" applyAlignment="1">
      <alignment horizontal="center" vertical="center" shrinkToFit="1"/>
    </xf>
    <xf numFmtId="0" fontId="42" fillId="6" borderId="1" xfId="0" applyFont="1" applyFill="1" applyBorder="1" applyAlignment="1">
      <alignment horizontal="center" vertical="center" shrinkToFit="1"/>
    </xf>
    <xf numFmtId="0" fontId="42" fillId="5" borderId="3" xfId="0" applyFont="1" applyFill="1" applyBorder="1" applyAlignment="1">
      <alignment horizontal="center" vertical="center" shrinkToFit="1"/>
    </xf>
    <xf numFmtId="0" fontId="42" fillId="5" borderId="2" xfId="0" applyFont="1" applyFill="1" applyBorder="1" applyAlignment="1">
      <alignment horizontal="center" vertical="center" shrinkToFit="1"/>
    </xf>
    <xf numFmtId="0" fontId="42" fillId="5" borderId="5" xfId="0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horizontal="left" shrinkToFit="1"/>
    </xf>
    <xf numFmtId="0" fontId="37" fillId="2" borderId="4" xfId="0" applyFont="1" applyFill="1" applyBorder="1" applyAlignment="1">
      <alignment vertical="center" shrinkToFit="1"/>
    </xf>
    <xf numFmtId="0" fontId="37" fillId="2" borderId="1" xfId="0" applyFont="1" applyFill="1" applyBorder="1" applyAlignment="1">
      <alignment vertical="center" shrinkToFit="1"/>
    </xf>
    <xf numFmtId="0" fontId="25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6" xfId="0" applyFont="1" applyFill="1" applyBorder="1" applyAlignment="1">
      <alignment horizontal="center" vertical="center"/>
    </xf>
    <xf numFmtId="0" fontId="39" fillId="2" borderId="3" xfId="0" applyFont="1" applyFill="1" applyBorder="1" applyAlignment="1" applyProtection="1">
      <alignment horizontal="center" vertical="center" shrinkToFit="1"/>
      <protection locked="0" hidden="1"/>
    </xf>
    <xf numFmtId="0" fontId="39" fillId="2" borderId="5" xfId="0" applyFont="1" applyFill="1" applyBorder="1" applyAlignment="1" applyProtection="1">
      <alignment horizontal="center" vertical="center" shrinkToFit="1"/>
      <protection locked="0" hidden="1"/>
    </xf>
    <xf numFmtId="0" fontId="4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 wrapText="1"/>
    </xf>
    <xf numFmtId="0" fontId="37" fillId="0" borderId="0" xfId="0" applyFont="1" applyAlignment="1">
      <alignment horizontal="left" vertical="center" shrinkToFit="1"/>
    </xf>
    <xf numFmtId="2" fontId="31" fillId="3" borderId="1" xfId="0" applyNumberFormat="1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43" fillId="3" borderId="1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 applyProtection="1">
      <alignment horizontal="left" vertical="top" wrapText="1"/>
      <protection locked="0"/>
    </xf>
    <xf numFmtId="0" fontId="57" fillId="2" borderId="0" xfId="0" applyFont="1" applyFill="1" applyAlignment="1" applyProtection="1">
      <alignment horizontal="center"/>
      <protection locked="0"/>
    </xf>
  </cellXfs>
  <cellStyles count="8">
    <cellStyle name="จุลภาค" xfId="1" builtinId="3"/>
    <cellStyle name="ปกติ" xfId="0" builtinId="0"/>
    <cellStyle name="ปกติ 2 4" xfId="2" xr:uid="{00000000-0005-0000-0000-000002000000}"/>
    <cellStyle name="ปกติ 3" xfId="3" xr:uid="{00000000-0005-0000-0000-000003000000}"/>
    <cellStyle name="ปกติ 4 4" xfId="4" xr:uid="{00000000-0005-0000-0000-000004000000}"/>
    <cellStyle name="ปกติ 5" xfId="5" xr:uid="{00000000-0005-0000-0000-000005000000}"/>
    <cellStyle name="ปกติ 6 2" xfId="6" xr:uid="{00000000-0005-0000-0000-000006000000}"/>
    <cellStyle name="ปกติ 6 3" xfId="7" xr:uid="{00000000-0005-0000-0000-000007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4A8FFB2-1702-4105-BCA5-CC520833E484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6E9F52-8DC4-479D-94F9-D8C12C08A126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2A0F3A-9CA0-4798-BE1E-552B96425B1C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CE89707-C710-448E-A3F1-BF3DF57EB938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2"/>
  <sheetViews>
    <sheetView showGridLines="0" zoomScaleNormal="100" zoomScaleSheetLayoutView="90" zoomScalePageLayoutView="120" workbookViewId="0">
      <pane ySplit="6" topLeftCell="A22" activePane="bottomLeft" state="frozen"/>
      <selection pane="bottomLeft" activeCell="M5" sqref="M5"/>
    </sheetView>
  </sheetViews>
  <sheetFormatPr defaultRowHeight="21.95" customHeight="1" x14ac:dyDescent="0.2"/>
  <cols>
    <col min="1" max="1" width="3.125" style="65" customWidth="1"/>
    <col min="2" max="2" width="19.125" style="66" customWidth="1"/>
    <col min="3" max="3" width="14.125" style="67" customWidth="1"/>
    <col min="4" max="4" width="8.125" style="67" customWidth="1"/>
    <col min="5" max="5" width="25.5" style="67" customWidth="1"/>
    <col min="6" max="6" width="13.625" style="67" customWidth="1"/>
    <col min="7" max="7" width="12.5" style="67" customWidth="1"/>
    <col min="8" max="8" width="8.25" style="65" customWidth="1"/>
    <col min="9" max="9" width="7" style="67" customWidth="1"/>
    <col min="10" max="10" width="7" style="68" customWidth="1"/>
    <col min="11" max="11" width="6" style="69" customWidth="1"/>
    <col min="12" max="12" width="5.625" style="65" customWidth="1"/>
    <col min="13" max="13" width="5.75" style="70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109" t="s">
        <v>90</v>
      </c>
      <c r="D2" s="110"/>
      <c r="E2" s="111" t="s">
        <v>72</v>
      </c>
      <c r="F2" s="111"/>
      <c r="G2" s="111"/>
      <c r="H2" s="111"/>
      <c r="I2" s="111"/>
      <c r="J2" s="111"/>
      <c r="K2" s="111"/>
      <c r="L2" s="111"/>
      <c r="M2" s="111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14" t="s">
        <v>59</v>
      </c>
      <c r="C4" s="114"/>
      <c r="D4" s="83">
        <v>17</v>
      </c>
      <c r="E4" s="51" t="s">
        <v>60</v>
      </c>
      <c r="F4" s="83">
        <v>9</v>
      </c>
      <c r="G4" s="52" t="s">
        <v>47</v>
      </c>
      <c r="H4" s="98">
        <v>2566</v>
      </c>
      <c r="I4" s="95" t="s">
        <v>74</v>
      </c>
      <c r="J4" s="113" t="s">
        <v>91</v>
      </c>
      <c r="K4" s="113"/>
      <c r="L4" s="96" t="s">
        <v>45</v>
      </c>
      <c r="M4" s="97" t="s">
        <v>131</v>
      </c>
    </row>
    <row r="5" spans="1:15" s="24" customFormat="1" ht="4.5" customHeight="1" x14ac:dyDescent="0.2">
      <c r="A5" s="9"/>
      <c r="B5" s="112"/>
      <c r="C5" s="112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68</v>
      </c>
      <c r="F6" s="56" t="s">
        <v>4</v>
      </c>
      <c r="G6" s="57" t="s">
        <v>5</v>
      </c>
      <c r="H6" s="54" t="s">
        <v>2</v>
      </c>
      <c r="I6" s="88" t="s">
        <v>43</v>
      </c>
      <c r="J6" s="89" t="s">
        <v>44</v>
      </c>
      <c r="K6" s="86" t="s">
        <v>70</v>
      </c>
      <c r="L6" s="87" t="s">
        <v>50</v>
      </c>
      <c r="M6" s="58" t="s">
        <v>6</v>
      </c>
    </row>
    <row r="7" spans="1:15" ht="21.95" customHeight="1" x14ac:dyDescent="0.2">
      <c r="A7" s="63">
        <v>1</v>
      </c>
      <c r="B7" s="103" t="s">
        <v>113</v>
      </c>
      <c r="C7" s="106" t="s">
        <v>114</v>
      </c>
      <c r="D7" s="64" t="s">
        <v>51</v>
      </c>
      <c r="E7" s="64" t="s">
        <v>128</v>
      </c>
      <c r="F7" s="64" t="s">
        <v>129</v>
      </c>
      <c r="G7" s="64" t="s">
        <v>119</v>
      </c>
      <c r="H7" s="101" t="s">
        <v>89</v>
      </c>
      <c r="I7" s="101" t="s">
        <v>130</v>
      </c>
      <c r="J7" s="60">
        <v>1</v>
      </c>
      <c r="K7" s="61">
        <v>0</v>
      </c>
      <c r="L7" s="59" t="s">
        <v>80</v>
      </c>
      <c r="M7" s="62">
        <v>1</v>
      </c>
    </row>
    <row r="8" spans="1:15" ht="21.95" customHeight="1" x14ac:dyDescent="0.2">
      <c r="A8" s="63">
        <v>2</v>
      </c>
      <c r="B8" s="103" t="s">
        <v>115</v>
      </c>
      <c r="C8" s="106" t="s">
        <v>123</v>
      </c>
      <c r="D8" s="64" t="s">
        <v>51</v>
      </c>
      <c r="E8" s="64" t="s">
        <v>128</v>
      </c>
      <c r="F8" s="64" t="s">
        <v>129</v>
      </c>
      <c r="G8" s="64" t="s">
        <v>119</v>
      </c>
      <c r="H8" s="101" t="s">
        <v>89</v>
      </c>
      <c r="I8" s="101" t="s">
        <v>130</v>
      </c>
      <c r="J8" s="60">
        <v>1</v>
      </c>
      <c r="K8" s="61">
        <v>0</v>
      </c>
      <c r="L8" s="59" t="s">
        <v>80</v>
      </c>
      <c r="M8" s="62">
        <v>1</v>
      </c>
    </row>
    <row r="9" spans="1:15" ht="21.95" customHeight="1" x14ac:dyDescent="0.2">
      <c r="A9" s="63">
        <v>3</v>
      </c>
      <c r="B9" s="103" t="s">
        <v>124</v>
      </c>
      <c r="C9" s="106" t="s">
        <v>122</v>
      </c>
      <c r="D9" s="64" t="s">
        <v>51</v>
      </c>
      <c r="E9" s="64" t="s">
        <v>128</v>
      </c>
      <c r="F9" s="64" t="s">
        <v>129</v>
      </c>
      <c r="G9" s="64" t="s">
        <v>119</v>
      </c>
      <c r="H9" s="101" t="s">
        <v>89</v>
      </c>
      <c r="I9" s="101" t="s">
        <v>130</v>
      </c>
      <c r="J9" s="60">
        <v>1</v>
      </c>
      <c r="K9" s="61">
        <v>0</v>
      </c>
      <c r="L9" s="59" t="s">
        <v>80</v>
      </c>
      <c r="M9" s="62">
        <v>1</v>
      </c>
    </row>
    <row r="10" spans="1:15" ht="21.95" customHeight="1" x14ac:dyDescent="0.2">
      <c r="A10" s="63">
        <v>4</v>
      </c>
      <c r="B10" s="102" t="s">
        <v>96</v>
      </c>
      <c r="C10" s="106" t="s">
        <v>81</v>
      </c>
      <c r="D10" s="64" t="s">
        <v>51</v>
      </c>
      <c r="E10" s="64" t="s">
        <v>128</v>
      </c>
      <c r="F10" s="64" t="s">
        <v>129</v>
      </c>
      <c r="G10" s="64" t="s">
        <v>119</v>
      </c>
      <c r="H10" s="101" t="s">
        <v>89</v>
      </c>
      <c r="I10" s="101" t="s">
        <v>130</v>
      </c>
      <c r="J10" s="60">
        <v>1</v>
      </c>
      <c r="K10" s="61">
        <v>0</v>
      </c>
      <c r="L10" s="59" t="s">
        <v>80</v>
      </c>
      <c r="M10" s="62">
        <v>1</v>
      </c>
    </row>
    <row r="11" spans="1:15" ht="21.95" customHeight="1" x14ac:dyDescent="0.2">
      <c r="A11" s="63">
        <v>5</v>
      </c>
      <c r="B11" s="102" t="s">
        <v>120</v>
      </c>
      <c r="C11" s="106" t="s">
        <v>93</v>
      </c>
      <c r="D11" s="64" t="s">
        <v>51</v>
      </c>
      <c r="E11" s="64" t="s">
        <v>128</v>
      </c>
      <c r="F11" s="64" t="s">
        <v>129</v>
      </c>
      <c r="G11" s="64" t="s">
        <v>119</v>
      </c>
      <c r="H11" s="101" t="s">
        <v>89</v>
      </c>
      <c r="I11" s="101" t="s">
        <v>130</v>
      </c>
      <c r="J11" s="60">
        <v>1</v>
      </c>
      <c r="K11" s="61">
        <v>0</v>
      </c>
      <c r="L11" s="59" t="s">
        <v>80</v>
      </c>
      <c r="M11" s="62">
        <v>1</v>
      </c>
    </row>
    <row r="12" spans="1:15" ht="21.95" customHeight="1" x14ac:dyDescent="0.2">
      <c r="A12" s="63">
        <v>6</v>
      </c>
      <c r="B12" s="102" t="s">
        <v>116</v>
      </c>
      <c r="C12" s="106" t="s">
        <v>98</v>
      </c>
      <c r="D12" s="64" t="s">
        <v>51</v>
      </c>
      <c r="E12" s="64" t="s">
        <v>128</v>
      </c>
      <c r="F12" s="64" t="s">
        <v>129</v>
      </c>
      <c r="G12" s="64" t="s">
        <v>119</v>
      </c>
      <c r="H12" s="101" t="s">
        <v>89</v>
      </c>
      <c r="I12" s="101" t="s">
        <v>130</v>
      </c>
      <c r="J12" s="60">
        <v>1</v>
      </c>
      <c r="K12" s="61">
        <v>0</v>
      </c>
      <c r="L12" s="59" t="s">
        <v>80</v>
      </c>
      <c r="M12" s="62">
        <v>1</v>
      </c>
    </row>
    <row r="13" spans="1:15" ht="21.95" customHeight="1" x14ac:dyDescent="0.2">
      <c r="A13" s="63">
        <v>7</v>
      </c>
      <c r="B13" s="102" t="s">
        <v>97</v>
      </c>
      <c r="C13" s="106" t="s">
        <v>98</v>
      </c>
      <c r="D13" s="64" t="s">
        <v>51</v>
      </c>
      <c r="E13" s="64" t="s">
        <v>128</v>
      </c>
      <c r="F13" s="64" t="s">
        <v>129</v>
      </c>
      <c r="G13" s="64" t="s">
        <v>119</v>
      </c>
      <c r="H13" s="101" t="s">
        <v>89</v>
      </c>
      <c r="I13" s="101" t="s">
        <v>130</v>
      </c>
      <c r="J13" s="60">
        <v>1</v>
      </c>
      <c r="K13" s="61">
        <v>0</v>
      </c>
      <c r="L13" s="59" t="s">
        <v>80</v>
      </c>
      <c r="M13" s="62">
        <v>1</v>
      </c>
    </row>
    <row r="14" spans="1:15" ht="21.95" customHeight="1" x14ac:dyDescent="0.2">
      <c r="A14" s="63">
        <v>8</v>
      </c>
      <c r="B14" s="103" t="s">
        <v>121</v>
      </c>
      <c r="C14" s="106" t="s">
        <v>122</v>
      </c>
      <c r="D14" s="64" t="s">
        <v>51</v>
      </c>
      <c r="E14" s="64" t="s">
        <v>128</v>
      </c>
      <c r="F14" s="64" t="s">
        <v>129</v>
      </c>
      <c r="G14" s="64" t="s">
        <v>119</v>
      </c>
      <c r="H14" s="101" t="s">
        <v>89</v>
      </c>
      <c r="I14" s="101" t="s">
        <v>130</v>
      </c>
      <c r="J14" s="60">
        <v>1</v>
      </c>
      <c r="K14" s="61">
        <v>0</v>
      </c>
      <c r="L14" s="59" t="s">
        <v>80</v>
      </c>
      <c r="M14" s="62">
        <v>1</v>
      </c>
    </row>
    <row r="15" spans="1:15" ht="21.95" customHeight="1" x14ac:dyDescent="0.2">
      <c r="A15" s="63">
        <v>9</v>
      </c>
      <c r="B15" s="103" t="s">
        <v>99</v>
      </c>
      <c r="C15" s="106" t="s">
        <v>77</v>
      </c>
      <c r="D15" s="64" t="s">
        <v>51</v>
      </c>
      <c r="E15" s="64" t="s">
        <v>128</v>
      </c>
      <c r="F15" s="64" t="s">
        <v>129</v>
      </c>
      <c r="G15" s="64" t="s">
        <v>119</v>
      </c>
      <c r="H15" s="101" t="s">
        <v>89</v>
      </c>
      <c r="I15" s="101" t="s">
        <v>130</v>
      </c>
      <c r="J15" s="60">
        <v>1</v>
      </c>
      <c r="K15" s="61">
        <v>0</v>
      </c>
      <c r="L15" s="59" t="s">
        <v>80</v>
      </c>
      <c r="M15" s="62">
        <v>1</v>
      </c>
    </row>
    <row r="16" spans="1:15" ht="21.95" customHeight="1" x14ac:dyDescent="0.2">
      <c r="A16" s="63">
        <v>10</v>
      </c>
      <c r="B16" s="104" t="s">
        <v>83</v>
      </c>
      <c r="C16" s="107" t="s">
        <v>125</v>
      </c>
      <c r="D16" s="64" t="s">
        <v>51</v>
      </c>
      <c r="E16" s="64" t="s">
        <v>128</v>
      </c>
      <c r="F16" s="64" t="s">
        <v>129</v>
      </c>
      <c r="G16" s="64" t="s">
        <v>119</v>
      </c>
      <c r="H16" s="101" t="s">
        <v>89</v>
      </c>
      <c r="I16" s="101" t="s">
        <v>130</v>
      </c>
      <c r="J16" s="60">
        <v>1</v>
      </c>
      <c r="K16" s="61">
        <v>0</v>
      </c>
      <c r="L16" s="59" t="s">
        <v>80</v>
      </c>
      <c r="M16" s="62">
        <v>1</v>
      </c>
    </row>
    <row r="17" spans="1:13" ht="21.95" customHeight="1" x14ac:dyDescent="0.2">
      <c r="A17" s="63">
        <v>11</v>
      </c>
      <c r="B17" s="102" t="s">
        <v>100</v>
      </c>
      <c r="C17" s="106" t="s">
        <v>101</v>
      </c>
      <c r="D17" s="64" t="s">
        <v>51</v>
      </c>
      <c r="E17" s="64" t="s">
        <v>128</v>
      </c>
      <c r="F17" s="64" t="s">
        <v>129</v>
      </c>
      <c r="G17" s="64" t="s">
        <v>119</v>
      </c>
      <c r="H17" s="101" t="s">
        <v>89</v>
      </c>
      <c r="I17" s="101" t="s">
        <v>130</v>
      </c>
      <c r="J17" s="60">
        <v>1</v>
      </c>
      <c r="K17" s="61">
        <v>0</v>
      </c>
      <c r="L17" s="59" t="s">
        <v>80</v>
      </c>
      <c r="M17" s="62">
        <v>1</v>
      </c>
    </row>
    <row r="18" spans="1:13" ht="21.95" customHeight="1" x14ac:dyDescent="0.2">
      <c r="A18" s="63">
        <v>12</v>
      </c>
      <c r="B18" s="102" t="s">
        <v>82</v>
      </c>
      <c r="C18" s="106" t="s">
        <v>102</v>
      </c>
      <c r="D18" s="64" t="s">
        <v>51</v>
      </c>
      <c r="E18" s="64" t="s">
        <v>128</v>
      </c>
      <c r="F18" s="64" t="s">
        <v>129</v>
      </c>
      <c r="G18" s="64" t="s">
        <v>119</v>
      </c>
      <c r="H18" s="101" t="s">
        <v>89</v>
      </c>
      <c r="I18" s="101" t="s">
        <v>130</v>
      </c>
      <c r="J18" s="60">
        <v>1</v>
      </c>
      <c r="K18" s="61">
        <v>0</v>
      </c>
      <c r="L18" s="59" t="s">
        <v>80</v>
      </c>
      <c r="M18" s="62">
        <v>1</v>
      </c>
    </row>
    <row r="19" spans="1:13" ht="21.95" customHeight="1" x14ac:dyDescent="0.2">
      <c r="A19" s="63">
        <v>13</v>
      </c>
      <c r="B19" s="103" t="s">
        <v>103</v>
      </c>
      <c r="C19" s="106" t="s">
        <v>92</v>
      </c>
      <c r="D19" s="64" t="s">
        <v>51</v>
      </c>
      <c r="E19" s="64" t="s">
        <v>128</v>
      </c>
      <c r="F19" s="64" t="s">
        <v>129</v>
      </c>
      <c r="G19" s="64" t="s">
        <v>119</v>
      </c>
      <c r="H19" s="101" t="s">
        <v>89</v>
      </c>
      <c r="I19" s="101" t="s">
        <v>130</v>
      </c>
      <c r="J19" s="60">
        <v>1</v>
      </c>
      <c r="K19" s="61">
        <v>0</v>
      </c>
      <c r="L19" s="59" t="s">
        <v>80</v>
      </c>
      <c r="M19" s="62">
        <v>1</v>
      </c>
    </row>
    <row r="20" spans="1:13" ht="21.95" customHeight="1" x14ac:dyDescent="0.2">
      <c r="A20" s="63">
        <v>14</v>
      </c>
      <c r="B20" s="103" t="s">
        <v>104</v>
      </c>
      <c r="C20" s="106" t="s">
        <v>126</v>
      </c>
      <c r="D20" s="64" t="s">
        <v>51</v>
      </c>
      <c r="E20" s="64" t="s">
        <v>128</v>
      </c>
      <c r="F20" s="64" t="s">
        <v>129</v>
      </c>
      <c r="G20" s="64" t="s">
        <v>119</v>
      </c>
      <c r="H20" s="101" t="s">
        <v>89</v>
      </c>
      <c r="I20" s="101" t="s">
        <v>130</v>
      </c>
      <c r="J20" s="60">
        <v>1</v>
      </c>
      <c r="K20" s="61">
        <v>0</v>
      </c>
      <c r="L20" s="59" t="s">
        <v>80</v>
      </c>
      <c r="M20" s="62">
        <v>1</v>
      </c>
    </row>
    <row r="21" spans="1:13" ht="21.95" customHeight="1" x14ac:dyDescent="0.2">
      <c r="A21" s="63">
        <v>15</v>
      </c>
      <c r="B21" s="102" t="s">
        <v>84</v>
      </c>
      <c r="C21" s="106" t="s">
        <v>78</v>
      </c>
      <c r="D21" s="64" t="s">
        <v>51</v>
      </c>
      <c r="E21" s="64" t="s">
        <v>128</v>
      </c>
      <c r="F21" s="64" t="s">
        <v>129</v>
      </c>
      <c r="G21" s="64" t="s">
        <v>119</v>
      </c>
      <c r="H21" s="101" t="s">
        <v>89</v>
      </c>
      <c r="I21" s="101" t="s">
        <v>130</v>
      </c>
      <c r="J21" s="60">
        <v>1</v>
      </c>
      <c r="K21" s="61">
        <v>0</v>
      </c>
      <c r="L21" s="59" t="s">
        <v>80</v>
      </c>
      <c r="M21" s="62">
        <v>1</v>
      </c>
    </row>
    <row r="22" spans="1:13" ht="21.95" customHeight="1" x14ac:dyDescent="0.2">
      <c r="A22" s="63">
        <v>16</v>
      </c>
      <c r="B22" s="103" t="s">
        <v>105</v>
      </c>
      <c r="C22" s="106" t="s">
        <v>85</v>
      </c>
      <c r="D22" s="64" t="s">
        <v>51</v>
      </c>
      <c r="E22" s="64" t="s">
        <v>128</v>
      </c>
      <c r="F22" s="64" t="s">
        <v>129</v>
      </c>
      <c r="G22" s="64" t="s">
        <v>119</v>
      </c>
      <c r="H22" s="101" t="s">
        <v>89</v>
      </c>
      <c r="I22" s="101" t="s">
        <v>130</v>
      </c>
      <c r="J22" s="60">
        <v>1</v>
      </c>
      <c r="K22" s="61">
        <v>0</v>
      </c>
      <c r="L22" s="59" t="s">
        <v>80</v>
      </c>
      <c r="M22" s="62">
        <v>1</v>
      </c>
    </row>
    <row r="23" spans="1:13" ht="21.95" customHeight="1" x14ac:dyDescent="0.2">
      <c r="A23" s="63">
        <v>17</v>
      </c>
      <c r="B23" s="102" t="s">
        <v>106</v>
      </c>
      <c r="C23" s="108" t="s">
        <v>86</v>
      </c>
      <c r="D23" s="64" t="s">
        <v>51</v>
      </c>
      <c r="E23" s="64" t="s">
        <v>128</v>
      </c>
      <c r="F23" s="64" t="s">
        <v>129</v>
      </c>
      <c r="G23" s="64" t="s">
        <v>119</v>
      </c>
      <c r="H23" s="101" t="s">
        <v>89</v>
      </c>
      <c r="I23" s="101" t="s">
        <v>130</v>
      </c>
      <c r="J23" s="105">
        <v>1</v>
      </c>
      <c r="K23" s="61">
        <v>0</v>
      </c>
      <c r="L23" s="59" t="s">
        <v>80</v>
      </c>
      <c r="M23" s="62">
        <v>1</v>
      </c>
    </row>
    <row r="24" spans="1:13" ht="21.95" customHeight="1" x14ac:dyDescent="0.2">
      <c r="A24" s="63">
        <v>18</v>
      </c>
      <c r="B24" s="102" t="s">
        <v>127</v>
      </c>
      <c r="C24" s="106" t="s">
        <v>95</v>
      </c>
      <c r="D24" s="64" t="s">
        <v>66</v>
      </c>
      <c r="E24" s="64" t="s">
        <v>128</v>
      </c>
      <c r="F24" s="64" t="s">
        <v>129</v>
      </c>
      <c r="G24" s="64" t="s">
        <v>119</v>
      </c>
      <c r="H24" s="101" t="s">
        <v>89</v>
      </c>
      <c r="I24" s="101" t="s">
        <v>130</v>
      </c>
      <c r="J24" s="105">
        <v>1</v>
      </c>
      <c r="K24" s="61">
        <v>0</v>
      </c>
      <c r="L24" s="59" t="s">
        <v>80</v>
      </c>
      <c r="M24" s="62">
        <v>1</v>
      </c>
    </row>
    <row r="25" spans="1:13" ht="21.95" customHeight="1" x14ac:dyDescent="0.2">
      <c r="A25" s="63">
        <v>19</v>
      </c>
      <c r="B25" s="104" t="s">
        <v>117</v>
      </c>
      <c r="C25" s="107" t="s">
        <v>87</v>
      </c>
      <c r="D25" s="64" t="s">
        <v>66</v>
      </c>
      <c r="E25" s="64" t="s">
        <v>128</v>
      </c>
      <c r="F25" s="64" t="s">
        <v>129</v>
      </c>
      <c r="G25" s="64" t="s">
        <v>119</v>
      </c>
      <c r="H25" s="101" t="s">
        <v>89</v>
      </c>
      <c r="I25" s="101" t="s">
        <v>130</v>
      </c>
      <c r="J25" s="105">
        <v>1</v>
      </c>
      <c r="K25" s="61">
        <v>0</v>
      </c>
      <c r="L25" s="59" t="s">
        <v>80</v>
      </c>
      <c r="M25" s="62">
        <v>1</v>
      </c>
    </row>
    <row r="26" spans="1:13" ht="21.95" customHeight="1" x14ac:dyDescent="0.2">
      <c r="A26" s="63">
        <v>20</v>
      </c>
      <c r="B26" s="104" t="s">
        <v>118</v>
      </c>
      <c r="C26" s="106" t="s">
        <v>94</v>
      </c>
      <c r="D26" s="64" t="s">
        <v>66</v>
      </c>
      <c r="E26" s="64" t="s">
        <v>128</v>
      </c>
      <c r="F26" s="64" t="s">
        <v>129</v>
      </c>
      <c r="G26" s="64" t="s">
        <v>119</v>
      </c>
      <c r="H26" s="101" t="s">
        <v>89</v>
      </c>
      <c r="I26" s="101" t="s">
        <v>130</v>
      </c>
      <c r="J26" s="105">
        <v>1</v>
      </c>
      <c r="K26" s="61">
        <v>0</v>
      </c>
      <c r="L26" s="59" t="s">
        <v>80</v>
      </c>
      <c r="M26" s="62">
        <v>1</v>
      </c>
    </row>
    <row r="27" spans="1:13" ht="21.95" customHeight="1" x14ac:dyDescent="0.2">
      <c r="A27" s="63">
        <v>21</v>
      </c>
      <c r="B27" s="103" t="s">
        <v>107</v>
      </c>
      <c r="C27" s="106" t="s">
        <v>79</v>
      </c>
      <c r="D27" s="64" t="s">
        <v>66</v>
      </c>
      <c r="E27" s="64" t="s">
        <v>128</v>
      </c>
      <c r="F27" s="64" t="s">
        <v>129</v>
      </c>
      <c r="G27" s="64" t="s">
        <v>119</v>
      </c>
      <c r="H27" s="101" t="s">
        <v>89</v>
      </c>
      <c r="I27" s="101" t="s">
        <v>130</v>
      </c>
      <c r="J27" s="105">
        <v>1</v>
      </c>
      <c r="K27" s="61">
        <v>0</v>
      </c>
      <c r="L27" s="59" t="s">
        <v>80</v>
      </c>
      <c r="M27" s="62">
        <v>1</v>
      </c>
    </row>
    <row r="28" spans="1:13" ht="21.95" customHeight="1" x14ac:dyDescent="0.2">
      <c r="A28" s="63">
        <v>22</v>
      </c>
      <c r="B28" s="103" t="s">
        <v>88</v>
      </c>
      <c r="C28" s="106" t="s">
        <v>108</v>
      </c>
      <c r="D28" s="64" t="s">
        <v>66</v>
      </c>
      <c r="E28" s="64" t="s">
        <v>128</v>
      </c>
      <c r="F28" s="64" t="s">
        <v>129</v>
      </c>
      <c r="G28" s="64" t="s">
        <v>119</v>
      </c>
      <c r="H28" s="101" t="s">
        <v>89</v>
      </c>
      <c r="I28" s="101" t="s">
        <v>130</v>
      </c>
      <c r="J28" s="105">
        <v>1</v>
      </c>
      <c r="K28" s="61">
        <v>0</v>
      </c>
      <c r="L28" s="59" t="s">
        <v>80</v>
      </c>
      <c r="M28" s="62">
        <v>1</v>
      </c>
    </row>
    <row r="29" spans="1:13" ht="21.95" customHeight="1" x14ac:dyDescent="0.2">
      <c r="A29" s="63">
        <v>23</v>
      </c>
      <c r="B29" s="103" t="s">
        <v>109</v>
      </c>
      <c r="C29" s="106" t="s">
        <v>108</v>
      </c>
      <c r="D29" s="64" t="s">
        <v>66</v>
      </c>
      <c r="E29" s="64" t="s">
        <v>128</v>
      </c>
      <c r="F29" s="64" t="s">
        <v>129</v>
      </c>
      <c r="G29" s="64" t="s">
        <v>119</v>
      </c>
      <c r="H29" s="101" t="s">
        <v>89</v>
      </c>
      <c r="I29" s="101" t="s">
        <v>130</v>
      </c>
      <c r="J29" s="105">
        <v>1</v>
      </c>
      <c r="K29" s="61">
        <v>0</v>
      </c>
      <c r="L29" s="59" t="s">
        <v>80</v>
      </c>
      <c r="M29" s="62">
        <v>1</v>
      </c>
    </row>
    <row r="30" spans="1:13" ht="21.95" customHeight="1" x14ac:dyDescent="0.2">
      <c r="A30" s="63">
        <v>24</v>
      </c>
      <c r="B30" s="103" t="s">
        <v>110</v>
      </c>
      <c r="C30" s="106" t="s">
        <v>108</v>
      </c>
      <c r="D30" s="64" t="s">
        <v>66</v>
      </c>
      <c r="E30" s="64" t="s">
        <v>128</v>
      </c>
      <c r="F30" s="64" t="s">
        <v>129</v>
      </c>
      <c r="G30" s="64" t="s">
        <v>119</v>
      </c>
      <c r="H30" s="101" t="s">
        <v>89</v>
      </c>
      <c r="I30" s="101" t="s">
        <v>130</v>
      </c>
      <c r="J30" s="105">
        <v>1</v>
      </c>
      <c r="K30" s="61">
        <v>0</v>
      </c>
      <c r="L30" s="59" t="s">
        <v>80</v>
      </c>
      <c r="M30" s="62">
        <v>1</v>
      </c>
    </row>
    <row r="31" spans="1:13" ht="21.95" customHeight="1" x14ac:dyDescent="0.2">
      <c r="A31" s="63">
        <v>25</v>
      </c>
      <c r="B31" s="103" t="s">
        <v>111</v>
      </c>
      <c r="C31" s="106" t="s">
        <v>108</v>
      </c>
      <c r="D31" s="64" t="s">
        <v>66</v>
      </c>
      <c r="E31" s="64" t="s">
        <v>128</v>
      </c>
      <c r="F31" s="64" t="s">
        <v>129</v>
      </c>
      <c r="G31" s="64" t="s">
        <v>119</v>
      </c>
      <c r="H31" s="101" t="s">
        <v>89</v>
      </c>
      <c r="I31" s="101" t="s">
        <v>130</v>
      </c>
      <c r="J31" s="105">
        <v>1</v>
      </c>
      <c r="K31" s="61">
        <v>0</v>
      </c>
      <c r="L31" s="59" t="s">
        <v>80</v>
      </c>
      <c r="M31" s="62">
        <v>1</v>
      </c>
    </row>
    <row r="32" spans="1:13" ht="21.95" customHeight="1" x14ac:dyDescent="0.2">
      <c r="A32" s="63">
        <v>26</v>
      </c>
      <c r="B32" s="103" t="s">
        <v>112</v>
      </c>
      <c r="C32" s="106" t="s">
        <v>79</v>
      </c>
      <c r="D32" s="64" t="s">
        <v>66</v>
      </c>
      <c r="E32" s="64" t="s">
        <v>128</v>
      </c>
      <c r="F32" s="64" t="s">
        <v>129</v>
      </c>
      <c r="G32" s="64" t="s">
        <v>119</v>
      </c>
      <c r="H32" s="101" t="s">
        <v>89</v>
      </c>
      <c r="I32" s="101" t="s">
        <v>130</v>
      </c>
      <c r="J32" s="105">
        <v>1</v>
      </c>
      <c r="K32" s="61">
        <v>0</v>
      </c>
      <c r="L32" s="59" t="s">
        <v>80</v>
      </c>
      <c r="M32" s="62">
        <v>1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2" type="noConversion"/>
  <dataValidations count="11">
    <dataValidation type="list" allowBlank="1" showInputMessage="1" showErrorMessage="1" sqref="D901:D13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00" xr:uid="{00000000-0002-0000-0000-000004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00" xr:uid="{00000000-0002-0000-0000-000005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00" xr:uid="{00000000-0002-0000-0000-000006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00" xr:uid="{00000000-0002-0000-0000-000007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00" xr:uid="{00000000-0002-0000-0000-000008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00" xr:uid="{00000000-0002-0000-0000-000009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06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6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19" customWidth="1"/>
    <col min="2" max="2" width="19.125" style="19" customWidth="1"/>
    <col min="3" max="3" width="10.5" style="19" customWidth="1"/>
    <col min="4" max="4" width="8.25" style="19" customWidth="1"/>
    <col min="5" max="5" width="28.5" style="19" customWidth="1"/>
    <col min="6" max="6" width="8.75" style="19" customWidth="1"/>
    <col min="7" max="7" width="1.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71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60" t="str">
        <f>เก็บข้อมูลHRD!C2</f>
        <v>สำนักงานปศุสัตว์จังหวัดบึงกาฬ</v>
      </c>
      <c r="E2" s="160"/>
      <c r="F2" s="160"/>
      <c r="G2" s="160"/>
      <c r="H2" s="160"/>
      <c r="I2" s="160"/>
      <c r="J2" s="161" t="s">
        <v>74</v>
      </c>
      <c r="K2" s="161"/>
      <c r="L2" s="160" t="str">
        <f>เก็บข้อมูลHRD!J4</f>
        <v>น.ส.อรปรียา หินวันต์</v>
      </c>
      <c r="M2" s="160"/>
      <c r="N2" s="72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55" t="s">
        <v>46</v>
      </c>
      <c r="C4" s="156"/>
      <c r="D4" s="99">
        <f>เก็บข้อมูลHRD!D4</f>
        <v>17</v>
      </c>
      <c r="E4" s="29" t="s">
        <v>53</v>
      </c>
      <c r="F4" s="99">
        <f>เก็บข้อมูลHRD!F4</f>
        <v>9</v>
      </c>
      <c r="G4" s="30"/>
      <c r="H4" s="31" t="s">
        <v>47</v>
      </c>
      <c r="I4" s="157">
        <f>เก็บข้อมูลHRD!H4</f>
        <v>2566</v>
      </c>
      <c r="J4" s="158"/>
      <c r="K4" s="159" t="s">
        <v>45</v>
      </c>
      <c r="L4" s="159"/>
      <c r="M4" s="32" t="str">
        <f>เก็บข้อมูลHRD!L4:M4</f>
        <v>21 มีค. 66</v>
      </c>
      <c r="N4" s="73"/>
      <c r="O4" s="22"/>
    </row>
    <row r="5" spans="1:17" s="24" customFormat="1" ht="5.25" customHeight="1" x14ac:dyDescent="0.2">
      <c r="A5" s="9"/>
      <c r="B5" s="112"/>
      <c r="C5" s="112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32" t="s">
        <v>13</v>
      </c>
      <c r="B6" s="129" t="s">
        <v>34</v>
      </c>
      <c r="C6" s="130"/>
      <c r="D6" s="130"/>
      <c r="E6" s="130"/>
      <c r="F6" s="131"/>
      <c r="G6" s="33"/>
      <c r="H6" s="164" t="s">
        <v>32</v>
      </c>
      <c r="I6" s="164"/>
      <c r="J6" s="164"/>
      <c r="K6" s="163" t="s">
        <v>33</v>
      </c>
      <c r="L6" s="163"/>
      <c r="M6" s="163"/>
      <c r="N6" s="74"/>
      <c r="O6" s="18"/>
      <c r="P6" s="3"/>
      <c r="Q6" s="3"/>
    </row>
    <row r="7" spans="1:17" ht="24.95" customHeight="1" x14ac:dyDescent="0.35">
      <c r="A7" s="133"/>
      <c r="B7" s="147" t="s">
        <v>51</v>
      </c>
      <c r="C7" s="148"/>
      <c r="D7" s="149"/>
      <c r="E7" s="145" t="s">
        <v>66</v>
      </c>
      <c r="F7" s="145"/>
      <c r="G7" s="36"/>
      <c r="H7" s="150" t="s">
        <v>15</v>
      </c>
      <c r="I7" s="150"/>
      <c r="J7" s="37">
        <f>COUNTIF(เก็บข้อมูลHRD!F7:F1906,"ความรู้/ทักษะเฉพาะทางในสายงาน")</f>
        <v>0</v>
      </c>
      <c r="K7" s="152" t="s">
        <v>48</v>
      </c>
      <c r="L7" s="152"/>
      <c r="M7" s="38">
        <f>COUNTIF(เก็บข้อมูลHRD!G7:G1906,"อบรมกับหน่วยงานนอกกรมฯ")</f>
        <v>0</v>
      </c>
      <c r="N7" s="76"/>
    </row>
    <row r="8" spans="1:17" ht="24.95" customHeight="1" x14ac:dyDescent="0.35">
      <c r="A8" s="133"/>
      <c r="B8" s="144" t="s">
        <v>8</v>
      </c>
      <c r="C8" s="144"/>
      <c r="D8" s="34">
        <f t="array" ref="D8">COUNTIFS(เก็บข้อมูลHRD!D7:D1906,"ข้าราชการ",เก็บข้อมูลHRD!M7:M1906,"1")</f>
        <v>17</v>
      </c>
      <c r="E8" s="35" t="s">
        <v>10</v>
      </c>
      <c r="F8" s="34">
        <f t="array" ref="F8">COUNTIFS(เก็บข้อมูลHRD!D7:D1906,"พนักงานราชการ",เก็บข้อมูลHRD!M7:M1906,"1")</f>
        <v>9</v>
      </c>
      <c r="G8" s="36"/>
      <c r="H8" s="150" t="s">
        <v>16</v>
      </c>
      <c r="I8" s="150"/>
      <c r="J8" s="37">
        <f>COUNTIF(เก็บข้อมูลHRD!F7:F1906,"ภาษา")</f>
        <v>0</v>
      </c>
      <c r="K8" s="151" t="s">
        <v>40</v>
      </c>
      <c r="L8" s="151"/>
      <c r="M8" s="38">
        <f>COUNTIF(เก็บข้อมูลHRD!G7:G1906,"อบรมกับหน่วยงานในกรมฯ")</f>
        <v>0</v>
      </c>
      <c r="N8" s="76"/>
      <c r="P8" s="25"/>
    </row>
    <row r="9" spans="1:17" ht="24.95" customHeight="1" x14ac:dyDescent="0.35">
      <c r="A9" s="133"/>
      <c r="B9" s="144" t="s">
        <v>9</v>
      </c>
      <c r="C9" s="144"/>
      <c r="D9" s="39">
        <f t="array" ref="D9">SUMPRODUCT(IF(เก็บข้อมูลHRD!D7:D1906="ข้าราชการ",IF(เก็บข้อมูลHRD!B7:B1906&lt;&gt;"",IF(เก็บข้อมูลHRD!M7:M1906=1,1/COUNTIFS(เก็บข้อมูลHRD!B7:B1906,เก็บข้อมูลHRD!B7:B1906,เก็บข้อมูลHRD!D7:D1906,"ข้าราชการ",เก็บข้อมูลHRD!B7:B1906,"&lt;&gt;",เก็บข้อมูลHRD!M7:M1906,"=1")))))</f>
        <v>17</v>
      </c>
      <c r="E9" s="35" t="s">
        <v>11</v>
      </c>
      <c r="F9" s="34">
        <f t="array" ref="F9">SUMPRODUCT(IF(เก็บข้อมูลHRD!D7:D1906="พนักงานราชการ",IF(เก็บข้อมูลHRD!B7:B1906&lt;&gt;"",IF(เก็บข้อมูลHRD!M7:M1906=1,1/COUNTIFS(เก็บข้อมูลHRD!B7:B1906,เก็บข้อมูลHRD!B7:B1906,เก็บข้อมูลHRD!D7:D1906,"พนักงานราชการ",เก็บข้อมูลHRD!B7:B1906,"&lt;&gt;",เก็บข้อมูลHRD!M7:M1906,"=1")))))</f>
        <v>9</v>
      </c>
      <c r="G9" s="41"/>
      <c r="H9" s="150" t="s">
        <v>17</v>
      </c>
      <c r="I9" s="150"/>
      <c r="J9" s="37">
        <f>COUNTIF(เก็บข้อมูลHRD!F7:F1906,"ภาวะผู้นำ/คุณธรรม/จริยธรรม")</f>
        <v>0</v>
      </c>
      <c r="K9" s="152" t="s">
        <v>49</v>
      </c>
      <c r="L9" s="152"/>
      <c r="M9" s="38">
        <f>COUNTIF(เก็บข้อมูลHRD!G7:G1906,"e-Learning")</f>
        <v>26</v>
      </c>
      <c r="N9" s="76"/>
    </row>
    <row r="10" spans="1:17" ht="24.95" customHeight="1" x14ac:dyDescent="0.35">
      <c r="A10" s="134"/>
      <c r="B10" s="144" t="s">
        <v>75</v>
      </c>
      <c r="C10" s="144"/>
      <c r="D10" s="40">
        <f t="array" ref="D10">D9/D4*100</f>
        <v>100</v>
      </c>
      <c r="E10" s="35" t="s">
        <v>76</v>
      </c>
      <c r="F10" s="40">
        <f t="array" ref="F10">F9/F4*100</f>
        <v>100</v>
      </c>
      <c r="G10" s="42"/>
      <c r="H10" s="150" t="s">
        <v>18</v>
      </c>
      <c r="I10" s="150"/>
      <c r="J10" s="37">
        <f t="array" ref="J10">COUNTIF(เก็บข้อมูลHRD!F7:F906,"จิตอาสา/บริการ")</f>
        <v>0</v>
      </c>
      <c r="K10" s="152" t="s">
        <v>23</v>
      </c>
      <c r="L10" s="152"/>
      <c r="M10" s="38">
        <f>COUNTIF(เก็บข้อมูลHRD!G7:G1906,"ชุมชนนักปฏิบัติ(CoP)")</f>
        <v>0</v>
      </c>
      <c r="N10" s="76"/>
    </row>
    <row r="11" spans="1:17" ht="24.95" customHeight="1" x14ac:dyDescent="0.35">
      <c r="A11" s="141" t="s">
        <v>14</v>
      </c>
      <c r="B11" s="138" t="s">
        <v>35</v>
      </c>
      <c r="C11" s="139"/>
      <c r="D11" s="139"/>
      <c r="E11" s="139"/>
      <c r="F11" s="140"/>
      <c r="G11" s="36"/>
      <c r="H11" s="150" t="s">
        <v>19</v>
      </c>
      <c r="I11" s="150"/>
      <c r="J11" s="37">
        <f>COUNTIF(เก็บข้อมูลHRD!F7:F1906,"ความรับผิดชอบ/ซื่อสัตย์สุจริต")</f>
        <v>26</v>
      </c>
      <c r="K11" s="152" t="s">
        <v>26</v>
      </c>
      <c r="L11" s="152"/>
      <c r="M11" s="38">
        <f>COUNTIF(เก็บข้อมูลHRD!G7:G1906,"สอนงาน")</f>
        <v>0</v>
      </c>
      <c r="N11" s="76"/>
    </row>
    <row r="12" spans="1:17" ht="24.95" customHeight="1" x14ac:dyDescent="0.35">
      <c r="A12" s="142"/>
      <c r="B12" s="135" t="s">
        <v>51</v>
      </c>
      <c r="C12" s="136"/>
      <c r="D12" s="137"/>
      <c r="E12" s="146" t="s">
        <v>66</v>
      </c>
      <c r="F12" s="146"/>
      <c r="G12" s="36"/>
      <c r="H12" s="150" t="s">
        <v>20</v>
      </c>
      <c r="I12" s="150"/>
      <c r="J12" s="37">
        <f>COUNTIF(เก็บข้อมูลHRD!F7:F1906,"ทำงานเป็นทีม")</f>
        <v>0</v>
      </c>
      <c r="K12" s="152" t="s">
        <v>27</v>
      </c>
      <c r="L12" s="152"/>
      <c r="M12" s="38">
        <f>COUNTIF(เก็บข้อมูลHRD!G7:G1906,"มอบหมายงาน")</f>
        <v>0</v>
      </c>
      <c r="N12" s="76"/>
    </row>
    <row r="13" spans="1:17" ht="24.95" customHeight="1" x14ac:dyDescent="0.35">
      <c r="A13" s="142"/>
      <c r="B13" s="124" t="s">
        <v>8</v>
      </c>
      <c r="C13" s="124"/>
      <c r="D13" s="34">
        <f t="array" ref="D13">COUNTIFS(เก็บข้อมูลHRD!D7:D1906,"ข้าราชการ",เก็บข้อมูลHRD!M7:M1906,"2")</f>
        <v>0</v>
      </c>
      <c r="E13" s="35" t="s">
        <v>10</v>
      </c>
      <c r="F13" s="34">
        <f t="array" ref="F13">COUNTIFS(เก็บข้อมูลHRD!D7:D1906,"พนักงานราชการ",เก็บข้อมูลHRD!M7:M1906,"2")</f>
        <v>0</v>
      </c>
      <c r="G13" s="41"/>
      <c r="H13" s="150" t="s">
        <v>24</v>
      </c>
      <c r="I13" s="150"/>
      <c r="J13" s="37">
        <f>COUNTIF(เก็บข้อมูลHRD!F7:F1906,"คิดค้น/ใช้นวัตกรรมใหม่ๆ")</f>
        <v>0</v>
      </c>
      <c r="K13" s="152" t="s">
        <v>28</v>
      </c>
      <c r="L13" s="152"/>
      <c r="M13" s="38">
        <f>COUNTIF(เก็บข้อมูลHRD!G7:G1906,"ดูงานนอกสถานที่")</f>
        <v>0</v>
      </c>
      <c r="N13" s="76"/>
      <c r="Q13" s="19" t="s">
        <v>57</v>
      </c>
    </row>
    <row r="14" spans="1:17" ht="24.95" customHeight="1" x14ac:dyDescent="0.35">
      <c r="A14" s="142"/>
      <c r="B14" s="124" t="s">
        <v>9</v>
      </c>
      <c r="C14" s="124"/>
      <c r="D14" s="34">
        <f t="array" ref="D14">SUMPRODUCT(IF(เก็บข้อมูลHRD!D7:D1906="ข้าราชการ",IF(เก็บข้อมูลHRD!B7:B1906&lt;&gt;"",IF(เก็บข้อมูลHRD!M7:M1906=2,1/COUNTIFS(เก็บข้อมูลHRD!B7:B1906,เก็บข้อมูลHRD!B7:B1906,เก็บข้อมูลHRD!D7:D1906,"ข้าราชการ",เก็บข้อมูลHRD!B7:B1906,"&lt;&gt;",เก็บข้อมูลHRD!M7:M1906,"=2")))))</f>
        <v>0</v>
      </c>
      <c r="E14" s="35" t="s">
        <v>11</v>
      </c>
      <c r="F14" s="34">
        <f t="array" ref="F14">SUMPRODUCT(IF(เก็บข้อมูลHRD!D7:D1906="พนักงานราชการ",IF(เก็บข้อมูลHRD!B7:B1906&lt;&gt;"",IF(เก็บข้อมูลHRD!M7:M1906=2,1/COUNTIFS(เก็บข้อมูลHRD!B7:B1906,เก็บข้อมูลHRD!B7:B1906,เก็บข้อมูลHRD!D7:D1906,"พนักงานราชการ",เก็บข้อมูลHRD!B7:B1906,"&lt;&gt;",เก็บข้อมูลHRD!M7:M1906,"=2")))))</f>
        <v>0</v>
      </c>
      <c r="G14" s="42"/>
      <c r="H14" s="150" t="s">
        <v>25</v>
      </c>
      <c r="I14" s="150"/>
      <c r="J14" s="37">
        <f>COUNTIF(เก็บข้อมูลHRD!F7:F1906,"กฎหมาย/กฎระเบียบฯ")</f>
        <v>0</v>
      </c>
      <c r="K14" s="152" t="s">
        <v>29</v>
      </c>
      <c r="L14" s="152"/>
      <c r="M14" s="38">
        <f>COUNTIF(เก็บข้อมูลHRD!G7:G1906,"หมุนเวียนงาน")</f>
        <v>0</v>
      </c>
      <c r="N14" s="76"/>
    </row>
    <row r="15" spans="1:17" ht="24.95" customHeight="1" x14ac:dyDescent="0.35">
      <c r="A15" s="143"/>
      <c r="B15" s="124" t="s">
        <v>75</v>
      </c>
      <c r="C15" s="124"/>
      <c r="D15" s="40">
        <f>D14/D4*100</f>
        <v>0</v>
      </c>
      <c r="E15" s="35" t="s">
        <v>76</v>
      </c>
      <c r="F15" s="40">
        <f>F14/F4*100</f>
        <v>0</v>
      </c>
      <c r="G15" s="36"/>
      <c r="H15" s="150" t="s">
        <v>21</v>
      </c>
      <c r="I15" s="150"/>
      <c r="J15" s="37">
        <f>COUNTIF(เก็บข้อมูลHRD!F7:F1906,"การใช้เทคโนโลยี")</f>
        <v>0</v>
      </c>
      <c r="K15" s="152" t="s">
        <v>30</v>
      </c>
      <c r="L15" s="152"/>
      <c r="M15" s="38">
        <f>COUNTIF(เก็บข้อมูลHRD!G7:G1906,"เรียนรู้ด้วยตนเอง")</f>
        <v>0</v>
      </c>
      <c r="N15" s="76"/>
    </row>
    <row r="16" spans="1:17" ht="24.95" customHeight="1" x14ac:dyDescent="0.35">
      <c r="A16" s="119" t="s">
        <v>12</v>
      </c>
      <c r="B16" s="120" t="s">
        <v>36</v>
      </c>
      <c r="C16" s="120"/>
      <c r="D16" s="120"/>
      <c r="E16" s="120"/>
      <c r="F16" s="121"/>
      <c r="G16" s="36"/>
      <c r="H16" s="150" t="s">
        <v>22</v>
      </c>
      <c r="I16" s="150"/>
      <c r="J16" s="37">
        <f>COUNTIF(เก็บข้อมูลHRD!F7:F1906,"ทักษะการคิด")</f>
        <v>0</v>
      </c>
      <c r="K16" s="152" t="s">
        <v>31</v>
      </c>
      <c r="L16" s="152"/>
      <c r="M16" s="38">
        <f>COUNTIF(เก็บข้อมูลHRD!G7:G1906,"อื่นๆ")</f>
        <v>0</v>
      </c>
      <c r="N16" s="76"/>
    </row>
    <row r="17" spans="1:18" ht="23.25" customHeight="1" x14ac:dyDescent="0.2">
      <c r="A17" s="119"/>
      <c r="B17" s="120" t="s">
        <v>51</v>
      </c>
      <c r="C17" s="120"/>
      <c r="D17" s="121"/>
      <c r="E17" s="122" t="s">
        <v>66</v>
      </c>
      <c r="F17" s="122"/>
      <c r="G17" s="41"/>
      <c r="H17" s="165" t="s">
        <v>52</v>
      </c>
      <c r="I17" s="165"/>
      <c r="J17" s="84">
        <f>SUM(J7:J16)</f>
        <v>26</v>
      </c>
      <c r="K17" s="165" t="s">
        <v>52</v>
      </c>
      <c r="L17" s="165"/>
      <c r="M17" s="85">
        <f>SUM(M7:M16)</f>
        <v>26</v>
      </c>
      <c r="N17" s="76"/>
    </row>
    <row r="18" spans="1:18" ht="24.95" customHeight="1" x14ac:dyDescent="0.3">
      <c r="A18" s="119"/>
      <c r="B18" s="123" t="s">
        <v>8</v>
      </c>
      <c r="C18" s="124"/>
      <c r="D18" s="34">
        <f>COUNTIF(เก็บข้อมูลHRD!D7:D1906,"ข้าราชการ")</f>
        <v>17</v>
      </c>
      <c r="E18" s="35" t="s">
        <v>10</v>
      </c>
      <c r="F18" s="34">
        <f t="array" ref="F18">COUNTIF(เก็บข้อมูลHRD!D7:D1906,"พนักงานราชการ")</f>
        <v>9</v>
      </c>
      <c r="G18" s="42"/>
      <c r="H18" s="116" t="s">
        <v>67</v>
      </c>
      <c r="I18" s="117"/>
      <c r="J18" s="117"/>
      <c r="K18" s="117"/>
      <c r="L18" s="117"/>
      <c r="M18" s="117"/>
      <c r="N18" s="42"/>
    </row>
    <row r="19" spans="1:18" ht="28.5" customHeight="1" x14ac:dyDescent="0.2">
      <c r="A19" s="119"/>
      <c r="B19" s="123" t="s">
        <v>9</v>
      </c>
      <c r="C19" s="124"/>
      <c r="D19" s="34">
        <f t="array" ref="D19">SUMPRODUCT(IF(เก็บข้อมูลHRD!D7:D1906="ข้าราชการ",IF(เก็บข้อมูลHRD!B7:B1906&lt;&gt;"",1/COUNTIFS(เก็บข้อมูลHRD!B7:B1906,เก็บข้อมูลHRD!B7:B1906,เก็บข้อมูลHRD!D7:D1906,"ข้าราชการ",เก็บข้อมูลHRD!B7:B1906,"&lt;&gt;"))))</f>
        <v>17</v>
      </c>
      <c r="E19" s="35" t="s">
        <v>11</v>
      </c>
      <c r="F19" s="34">
        <f t="array" ref="F19">SUMPRODUCT(IF(เก็บข้อมูลHRD!D7:D1906="พนักงานราชการ",IF(เก็บข้อมูลHRD!B7:B1906&lt;&gt;"",1/COUNTIFS(เก็บข้อมูลHRD!B7:B1906,เก็บข้อมูลHRD!B7:B1906,เก็บข้อมูลHRD!D7:D1906,"พนักงานราชการ",เก็บข้อมูลHRD!B7:B1906,"&lt;&gt;"))))</f>
        <v>9</v>
      </c>
      <c r="G19" s="41"/>
      <c r="H19" s="118"/>
      <c r="I19" s="118"/>
      <c r="J19" s="118"/>
      <c r="K19" s="118"/>
      <c r="L19" s="118"/>
      <c r="M19" s="118"/>
      <c r="N19" s="75"/>
    </row>
    <row r="20" spans="1:18" ht="24.95" customHeight="1" x14ac:dyDescent="0.3">
      <c r="A20" s="119"/>
      <c r="B20" s="123" t="s">
        <v>75</v>
      </c>
      <c r="C20" s="124"/>
      <c r="D20" s="40">
        <f>D19/D4*100</f>
        <v>100</v>
      </c>
      <c r="E20" s="35" t="s">
        <v>76</v>
      </c>
      <c r="F20" s="40">
        <f>F19/F4*100</f>
        <v>100</v>
      </c>
      <c r="G20" s="42"/>
      <c r="H20" s="118"/>
      <c r="I20" s="118"/>
      <c r="J20" s="118"/>
      <c r="K20" s="118"/>
      <c r="L20" s="118"/>
      <c r="M20" s="118"/>
      <c r="N20" s="47"/>
    </row>
    <row r="21" spans="1:18" ht="25.5" customHeight="1" x14ac:dyDescent="0.2">
      <c r="A21" s="119"/>
      <c r="B21" s="125" t="s">
        <v>39</v>
      </c>
      <c r="C21" s="125"/>
      <c r="D21" s="125"/>
      <c r="E21" s="125"/>
      <c r="F21" s="126"/>
      <c r="G21" s="100"/>
      <c r="H21" s="118"/>
      <c r="I21" s="118"/>
      <c r="J21" s="118"/>
      <c r="K21" s="118"/>
      <c r="L21" s="118"/>
      <c r="M21" s="118"/>
      <c r="N21" s="47"/>
      <c r="R21" s="19" t="s">
        <v>57</v>
      </c>
    </row>
    <row r="22" spans="1:18" ht="24" customHeight="1" x14ac:dyDescent="0.2">
      <c r="A22" s="119"/>
      <c r="B22" s="127" t="s">
        <v>38</v>
      </c>
      <c r="C22" s="128"/>
      <c r="D22" s="43">
        <f t="array" ref="D22">SUMPRODUCT(IF(เก็บข้อมูลHRD!L7:L1906="มี",IF(เก็บข้อมูลHRD!B7:B1906&lt;&gt;"",1/COUNTIFS(เก็บข้อมูลHRD!B7:B1906,เก็บข้อมูลHRD!B7:B1906,เก็บข้อมูลHRD!L7:L1906,"มี",เก็บข้อมูลHRD!B7:B1906,"&lt;&gt;"))))</f>
        <v>26</v>
      </c>
      <c r="E22" s="35" t="s">
        <v>37</v>
      </c>
      <c r="F22" s="40">
        <f t="array" ref="F22">(D22/SUMPRODUCT((เก็บข้อมูลHRD!B7:B1906&lt;&gt;"")/COUNTIF(เก็บข้อมูลHRD!B7:B1906,เก็บข้อมูลHRD!B7:B1906&amp;"")))*100</f>
        <v>100</v>
      </c>
      <c r="G22" s="47"/>
      <c r="H22" s="118"/>
      <c r="I22" s="118"/>
      <c r="J22" s="118"/>
      <c r="K22" s="118"/>
      <c r="L22" s="118"/>
      <c r="M22" s="118"/>
      <c r="N22" s="47"/>
    </row>
    <row r="23" spans="1:18" ht="21" x14ac:dyDescent="0.2">
      <c r="A23" s="119"/>
      <c r="B23" s="125" t="s">
        <v>41</v>
      </c>
      <c r="C23" s="125"/>
      <c r="D23" s="125"/>
      <c r="E23" s="125"/>
      <c r="F23" s="126"/>
      <c r="G23" s="47"/>
      <c r="H23" s="118"/>
      <c r="I23" s="118"/>
      <c r="J23" s="118"/>
      <c r="K23" s="118"/>
      <c r="L23" s="118"/>
      <c r="M23" s="118"/>
      <c r="N23" s="47"/>
    </row>
    <row r="24" spans="1:18" ht="21.75" customHeight="1" x14ac:dyDescent="0.2">
      <c r="A24" s="119"/>
      <c r="B24" s="127" t="s">
        <v>42</v>
      </c>
      <c r="C24" s="128"/>
      <c r="D24" s="44">
        <f t="array" ref="D24">SUM(เก็บข้อมูลHRD!K7:K1906)</f>
        <v>0</v>
      </c>
      <c r="E24" s="45" t="s">
        <v>58</v>
      </c>
      <c r="F24" s="46" t="e">
        <f t="array" ref="F24">AVERAGEIF(เก็บข้อมูลHRD!K7:K1906,"&lt;&gt;0")</f>
        <v>#DIV/0!</v>
      </c>
      <c r="G24" s="47"/>
      <c r="H24" s="115" t="s">
        <v>61</v>
      </c>
      <c r="I24" s="115"/>
      <c r="J24" s="115"/>
      <c r="K24" s="115"/>
      <c r="L24" s="115"/>
      <c r="M24" s="47"/>
      <c r="N24" s="47"/>
    </row>
    <row r="25" spans="1:18" x14ac:dyDescent="0.2">
      <c r="B25" s="162"/>
      <c r="C25" s="162"/>
      <c r="D25" s="162"/>
      <c r="E25" s="162"/>
    </row>
  </sheetData>
  <sheetProtection sheet="1" objects="1" scenarios="1" selectLockedCells="1" selectUnlockedCells="1"/>
  <protectedRanges>
    <protectedRange password="CE28" sqref="I4:J4 E2 C2 M4:N4" name="ช่วง1_2_3"/>
  </protectedRanges>
  <mergeCells count="60">
    <mergeCell ref="H7:I7"/>
    <mergeCell ref="K7:L7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B10:C10"/>
    <mergeCell ref="K11:L11"/>
    <mergeCell ref="H12:I12"/>
    <mergeCell ref="H16:I16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K16:L16"/>
    <mergeCell ref="B18:C18"/>
    <mergeCell ref="B16:F16"/>
    <mergeCell ref="K14:L14"/>
    <mergeCell ref="H15:I15"/>
    <mergeCell ref="K15:L15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19:C19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0"/>
  <sheetViews>
    <sheetView tabSelected="1" topLeftCell="A19" workbookViewId="0">
      <selection activeCell="F28" sqref="F28"/>
    </sheetView>
  </sheetViews>
  <sheetFormatPr defaultRowHeight="22.5" x14ac:dyDescent="0.35"/>
  <cols>
    <col min="1" max="1" width="10.375" style="92" customWidth="1"/>
    <col min="2" max="2" width="42" style="93" customWidth="1"/>
    <col min="3" max="3" width="37.625" style="94" customWidth="1"/>
    <col min="4" max="4" width="44.75" style="92" customWidth="1"/>
    <col min="5" max="16384" width="9" style="77"/>
  </cols>
  <sheetData>
    <row r="1" spans="1:4" ht="36" x14ac:dyDescent="0.65">
      <c r="A1" s="167" t="s">
        <v>64</v>
      </c>
      <c r="B1" s="167"/>
      <c r="C1" s="167"/>
      <c r="D1" s="167"/>
    </row>
    <row r="2" spans="1:4" ht="65.25" customHeight="1" x14ac:dyDescent="0.35">
      <c r="A2" s="166" t="s">
        <v>73</v>
      </c>
      <c r="B2" s="166"/>
      <c r="C2" s="166"/>
      <c r="D2" s="166"/>
    </row>
    <row r="3" spans="1:4" ht="186.75" customHeight="1" x14ac:dyDescent="0.35">
      <c r="A3" s="166" t="s">
        <v>69</v>
      </c>
      <c r="B3" s="166"/>
      <c r="C3" s="166"/>
      <c r="D3" s="166"/>
    </row>
    <row r="4" spans="1:4" s="81" customFormat="1" ht="45" x14ac:dyDescent="0.2">
      <c r="A4" s="78" t="s">
        <v>56</v>
      </c>
      <c r="B4" s="79" t="s">
        <v>62</v>
      </c>
      <c r="C4" s="80" t="s">
        <v>1</v>
      </c>
      <c r="D4" s="82" t="s">
        <v>65</v>
      </c>
    </row>
    <row r="5" spans="1:4" x14ac:dyDescent="0.35">
      <c r="A5" s="90">
        <v>1</v>
      </c>
      <c r="B5" s="103" t="s">
        <v>113</v>
      </c>
      <c r="C5" s="106" t="s">
        <v>114</v>
      </c>
      <c r="D5" s="91" t="str">
        <f>IF(COUNTIF(เก็บข้อมูลHRD!$B$7:$B$1906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0">
        <v>2</v>
      </c>
      <c r="B6" s="103" t="s">
        <v>115</v>
      </c>
      <c r="C6" s="106" t="s">
        <v>123</v>
      </c>
      <c r="D6" s="91" t="str">
        <f>IF(COUNTIF(เก็บข้อมูลHRD!$B$7:$B$1906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0">
        <v>3</v>
      </c>
      <c r="B7" s="103" t="s">
        <v>124</v>
      </c>
      <c r="C7" s="106" t="s">
        <v>122</v>
      </c>
      <c r="D7" s="91" t="str">
        <f>IF(COUNTIF(เก็บข้อมูลHRD!$B$7:$B$1906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0">
        <v>4</v>
      </c>
      <c r="B8" s="102" t="s">
        <v>96</v>
      </c>
      <c r="C8" s="106" t="s">
        <v>81</v>
      </c>
      <c r="D8" s="91" t="str">
        <f>IF(COUNTIF(เก็บข้อมูลHRD!$B$7:$B$1906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0">
        <v>5</v>
      </c>
      <c r="B9" s="102" t="s">
        <v>120</v>
      </c>
      <c r="C9" s="106" t="s">
        <v>93</v>
      </c>
      <c r="D9" s="91" t="str">
        <f>IF(COUNTIF(เก็บข้อมูลHRD!$B$7:$B$1906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0">
        <v>6</v>
      </c>
      <c r="B10" s="102" t="s">
        <v>116</v>
      </c>
      <c r="C10" s="106" t="s">
        <v>98</v>
      </c>
      <c r="D10" s="91" t="str">
        <f>IF(COUNTIF(เก็บข้อมูลHRD!$B$7:$B$1906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0">
        <v>7</v>
      </c>
      <c r="B11" s="102" t="s">
        <v>97</v>
      </c>
      <c r="C11" s="106" t="s">
        <v>98</v>
      </c>
      <c r="D11" s="91" t="str">
        <f>IF(COUNTIF(เก็บข้อมูลHRD!$B$7:$B$1906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0">
        <v>8</v>
      </c>
      <c r="B12" s="103" t="s">
        <v>121</v>
      </c>
      <c r="C12" s="106" t="s">
        <v>122</v>
      </c>
      <c r="D12" s="91" t="str">
        <f>IF(COUNTIF(เก็บข้อมูลHRD!$B$7:$B$1906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0">
        <v>9</v>
      </c>
      <c r="B13" s="103" t="s">
        <v>99</v>
      </c>
      <c r="C13" s="106" t="s">
        <v>77</v>
      </c>
      <c r="D13" s="91" t="str">
        <f>IF(COUNTIF(เก็บข้อมูลHRD!$B$7:$B$1906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0">
        <v>10</v>
      </c>
      <c r="B14" s="104" t="s">
        <v>83</v>
      </c>
      <c r="C14" s="107" t="s">
        <v>125</v>
      </c>
      <c r="D14" s="91" t="str">
        <f>IF(COUNTIF(เก็บข้อมูลHRD!$B$7:$B$1906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0">
        <v>11</v>
      </c>
      <c r="B15" s="102" t="s">
        <v>100</v>
      </c>
      <c r="C15" s="106" t="s">
        <v>101</v>
      </c>
      <c r="D15" s="91" t="str">
        <f>IF(COUNTIF(เก็บข้อมูลHRD!$B$7:$B$1906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90">
        <v>12</v>
      </c>
      <c r="B16" s="102" t="s">
        <v>82</v>
      </c>
      <c r="C16" s="106" t="s">
        <v>102</v>
      </c>
      <c r="D16" s="91" t="str">
        <f>IF(COUNTIF(เก็บข้อมูลHRD!$B$7:$B$1906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90">
        <v>13</v>
      </c>
      <c r="B17" s="103" t="s">
        <v>103</v>
      </c>
      <c r="C17" s="106" t="s">
        <v>92</v>
      </c>
      <c r="D17" s="91" t="str">
        <f>IF(COUNTIF(เก็บข้อมูลHRD!$B$7:$B$1906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90">
        <v>14</v>
      </c>
      <c r="B18" s="103" t="s">
        <v>104</v>
      </c>
      <c r="C18" s="106" t="s">
        <v>126</v>
      </c>
      <c r="D18" s="91" t="str">
        <f>IF(COUNTIF(เก็บข้อมูลHRD!$B$7:$B$1906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90">
        <v>15</v>
      </c>
      <c r="B19" s="102" t="s">
        <v>84</v>
      </c>
      <c r="C19" s="106" t="s">
        <v>78</v>
      </c>
      <c r="D19" s="91" t="str">
        <f>IF(COUNTIF(เก็บข้อมูลHRD!$B$7:$B$1906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90">
        <v>16</v>
      </c>
      <c r="B20" s="103" t="s">
        <v>105</v>
      </c>
      <c r="C20" s="106" t="s">
        <v>85</v>
      </c>
      <c r="D20" s="91" t="str">
        <f>IF(COUNTIF(เก็บข้อมูลHRD!$B$7:$B$1906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0">
        <v>17</v>
      </c>
      <c r="B21" s="102" t="s">
        <v>106</v>
      </c>
      <c r="C21" s="108" t="s">
        <v>86</v>
      </c>
      <c r="D21" s="91" t="str">
        <f>IF(COUNTIF(เก็บข้อมูลHRD!$B$7:$B$1906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0">
        <v>18</v>
      </c>
      <c r="B22" s="102" t="s">
        <v>127</v>
      </c>
      <c r="C22" s="106" t="s">
        <v>95</v>
      </c>
      <c r="D22" s="91" t="str">
        <f>IF(COUNTIF(เก็บข้อมูลHRD!$B$7:$B$1906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0">
        <v>19</v>
      </c>
      <c r="B23" s="104" t="s">
        <v>117</v>
      </c>
      <c r="C23" s="107" t="s">
        <v>87</v>
      </c>
      <c r="D23" s="91" t="str">
        <f>IF(COUNTIF(เก็บข้อมูลHRD!$B$7:$B$1906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90">
        <v>20</v>
      </c>
      <c r="B24" s="104" t="s">
        <v>118</v>
      </c>
      <c r="C24" s="106" t="s">
        <v>94</v>
      </c>
      <c r="D24" s="91" t="str">
        <f>IF(COUNTIF(เก็บข้อมูลHRD!$B$7:$B$1906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90">
        <v>21</v>
      </c>
      <c r="B25" s="103" t="s">
        <v>107</v>
      </c>
      <c r="C25" s="106" t="s">
        <v>79</v>
      </c>
      <c r="D25" s="91" t="str">
        <f>IF(COUNTIF(เก็บข้อมูลHRD!$B$7:$B$1906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90">
        <v>22</v>
      </c>
      <c r="B26" s="103" t="s">
        <v>88</v>
      </c>
      <c r="C26" s="106" t="s">
        <v>108</v>
      </c>
      <c r="D26" s="91" t="str">
        <f>IF(COUNTIF(เก็บข้อมูลHRD!$B$7:$B$1906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90">
        <v>23</v>
      </c>
      <c r="B27" s="103" t="s">
        <v>109</v>
      </c>
      <c r="C27" s="106" t="s">
        <v>108</v>
      </c>
      <c r="D27" s="91" t="str">
        <f>IF(COUNTIF(เก็บข้อมูลHRD!$B$7:$B$1906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90">
        <v>24</v>
      </c>
      <c r="B28" s="103" t="s">
        <v>110</v>
      </c>
      <c r="C28" s="106" t="s">
        <v>108</v>
      </c>
      <c r="D28" s="91" t="str">
        <f>IF(COUNTIF(เก็บข้อมูลHRD!$B$7:$B$1906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90">
        <v>25</v>
      </c>
      <c r="B29" s="103" t="s">
        <v>111</v>
      </c>
      <c r="C29" s="106" t="s">
        <v>108</v>
      </c>
      <c r="D29" s="91" t="str">
        <f>IF(COUNTIF(เก็บข้อมูลHRD!$B$7:$B$1906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90">
        <v>26</v>
      </c>
      <c r="B30" s="103" t="s">
        <v>112</v>
      </c>
      <c r="C30" s="106" t="s">
        <v>79</v>
      </c>
      <c r="D30" s="91" t="str">
        <f>IF(COUNTIF(เก็บข้อมูลHRD!$B$7:$B$1906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2" type="noConversion"/>
  <conditionalFormatting sqref="D4:D65531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2021-03-12T04:44:41Z</cp:lastPrinted>
  <dcterms:created xsi:type="dcterms:W3CDTF">2019-10-21T02:57:05Z</dcterms:created>
  <dcterms:modified xsi:type="dcterms:W3CDTF">2023-03-21T10:04:17Z</dcterms:modified>
</cp:coreProperties>
</file>