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ตัวชี้วัด\ตัวชี้วัด cop\2565\2_2565\"/>
    </mc:Choice>
  </mc:AlternateContent>
  <xr:revisionPtr revIDLastSave="0" documentId="8_{25B161D3-8CFD-438E-BB72-8D3584511D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เก็บข้อมูลHRD!$A$6:$P$22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เก็บข้อมูลHRD!$A$1:$M$39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3" l="1"/>
  <c r="D21" i="3"/>
  <c r="D22" i="3"/>
  <c r="D8" i="3"/>
  <c r="D14" i="3"/>
  <c r="D15" i="3"/>
  <c r="D31" i="3"/>
  <c r="D32" i="3"/>
  <c r="D33" i="3"/>
  <c r="D34" i="3"/>
  <c r="D35" i="3"/>
  <c r="D36" i="3"/>
  <c r="L2" i="2"/>
  <c r="I4" i="2"/>
  <c r="M4" i="2"/>
  <c r="F19" i="2" a="1"/>
  <c r="F19" i="2" s="1"/>
  <c r="F20" i="2" s="1"/>
  <c r="D19" i="2" a="1"/>
  <c r="D19" i="2" s="1"/>
  <c r="D20" i="2" s="1"/>
  <c r="D16" i="3"/>
  <c r="D17" i="3"/>
  <c r="D18" i="3"/>
  <c r="D19" i="3"/>
  <c r="D23" i="3"/>
  <c r="D24" i="3"/>
  <c r="D25" i="3"/>
  <c r="D26" i="3"/>
  <c r="D27" i="3"/>
  <c r="D28" i="3"/>
  <c r="D29" i="3"/>
  <c r="D30" i="3"/>
  <c r="D6" i="3"/>
  <c r="D7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/>
  <c r="D24" i="2" a="1"/>
  <c r="D24" i="2"/>
  <c r="D22" i="2" a="1"/>
  <c r="D22" i="2" s="1"/>
  <c r="F22" i="2" s="1" a="1"/>
  <c r="F22" i="2" s="1"/>
  <c r="F18" i="2" a="1"/>
  <c r="F18" i="2"/>
  <c r="D18" i="2"/>
  <c r="F13" i="2" a="1"/>
  <c r="F13" i="2"/>
  <c r="F14" i="2" a="1"/>
  <c r="F14" i="2" s="1"/>
  <c r="F15" i="2" s="1"/>
  <c r="D14" i="2" a="1"/>
  <c r="D14" i="2" s="1"/>
  <c r="D13" i="2" a="1"/>
  <c r="D13" i="2" s="1"/>
  <c r="F9" i="2" a="1"/>
  <c r="F9" i="2" s="1"/>
  <c r="F10" i="2" s="1" a="1"/>
  <c r="F10" i="2" s="1"/>
  <c r="F8" i="2" a="1"/>
  <c r="F8" i="2"/>
  <c r="D9" i="2" a="1"/>
  <c r="D9" i="2" s="1"/>
  <c r="D10" i="2" s="1" a="1"/>
  <c r="D10" i="2" s="1"/>
  <c r="D8" i="2" a="1"/>
  <c r="D8" i="2"/>
  <c r="J10" i="2" a="1"/>
  <c r="J10" i="2" s="1"/>
  <c r="F4" i="2"/>
  <c r="D4" i="2"/>
  <c r="D2" i="2"/>
  <c r="D15" i="2" l="1"/>
  <c r="M17" i="2"/>
  <c r="J17" i="2"/>
</calcChain>
</file>

<file path=xl/sharedStrings.xml><?xml version="1.0" encoding="utf-8"?>
<sst xmlns="http://schemas.openxmlformats.org/spreadsheetml/2006/main" count="534" uniqueCount="142">
  <si>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</si>
  <si>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</si>
  <si>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</si>
  <si>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</si>
  <si>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</si>
  <si>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</si>
  <si>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</si>
  <si>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</si>
  <si>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</si>
  <si>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</si>
  <si>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</si>
  <si>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</si>
  <si>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</si>
  <si>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</si>
  <si>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</si>
  <si>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</si>
  <si>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</si>
  <si>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</si>
  <si>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</si>
  <si>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</si>
  <si>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</si>
  <si>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</si>
  <si>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</si>
  <si>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</si>
  <si>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</si>
  <si>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</si>
  <si>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</si>
  <si>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</si>
  <si>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</si>
  <si>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</si>
  <si>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</si>
  <si>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</si>
  <si>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</si>
  <si>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</si>
  <si>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</si>
  <si>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</si>
  <si>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</si>
  <si>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</si>
  <si>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</si>
  <si>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</si>
  <si>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</si>
  <si>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</si>
  <si>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</si>
  <si>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</si>
  <si>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</si>
  <si>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</si>
  <si>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</si>
  <si>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</si>
  <si>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</si>
  <si>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</si>
  <si>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</si>
  <si>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</si>
  <si>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</si>
  <si>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</si>
  <si>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</si>
  <si>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</si>
  <si>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</si>
  <si>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</si>
  <si>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</si>
  <si>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</si>
  <si>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indexed="8"/>
        <rFont val="TH SarabunPSK"/>
        <family val="2"/>
      </rPr>
      <t>พนักงานราชการ</t>
    </r>
    <r>
      <rPr>
        <b/>
        <sz val="11.3"/>
        <color indexed="8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</si>
  <si>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</si>
  <si>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indexed="10"/>
        <rFont val="TH SarabunPSK"/>
        <family val="2"/>
      </rPr>
      <t>ไม่ใช้ตัวย่อ</t>
    </r>
    <r>
      <rPr>
        <b/>
        <sz val="17"/>
        <color indexed="8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</si>
  <si>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indexed="10"/>
        <rFont val="TH SarabunPSK"/>
        <family val="2"/>
      </rPr>
      <t>ไม่ใช้ตัวย่อ</t>
    </r>
    <r>
      <rPr>
        <b/>
        <sz val="12"/>
        <color indexed="8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</si>
  <si>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</si>
  <si>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</si>
  <si>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</si>
  <si>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indexed="8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indexed="8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indexed="8"/>
        <rFont val="TH SarabunPSK"/>
        <family val="2"/>
      </rPr>
      <t>ค่าเป้าหมาย:</t>
    </r>
    <r>
      <rPr>
        <sz val="12"/>
        <color indexed="8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</si>
  <si>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</si>
  <si>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indexed="8"/>
        <rFont val="TH SarabunPSK"/>
        <family val="2"/>
      </rPr>
      <t>ตัวอย่างที่1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indexed="8"/>
        <rFont val="TH SarabunPSK"/>
        <family val="2"/>
      </rPr>
      <t>ตัวอย่างที่2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indexed="10"/>
        <rFont val="TH SarabunPSK"/>
        <family val="2"/>
      </rPr>
      <t xml:space="preserve">   </t>
    </r>
    <r>
      <rPr>
        <sz val="16"/>
        <color indexed="8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</si>
  <si>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</si>
  <si>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indexed="62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</si>
  <si>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indexed="62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</si>
  <si>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indexed="8"/>
        <rFont val="TH SarabunPSK"/>
        <family val="2"/>
      </rPr>
      <t>คำชี้แจง</t>
    </r>
    <r>
      <rPr>
        <sz val="16"/>
        <color indexed="8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indexed="5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indexed="17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indexed="17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</si>
  <si>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</si>
  <si>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</si>
  <si>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</si>
  <si>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เจ้าพนักงานสัตวบาลปฏิบัติงาน</t>
  </si>
  <si>
    <t>สัตวแพทย์ชำนาญงาน</t>
  </si>
  <si>
    <t>เจ้าพนักงานสัตวบาล</t>
  </si>
  <si>
    <t>มี</t>
  </si>
  <si>
    <t>สัตวแพทย์อาวุโส</t>
  </si>
  <si>
    <t>นายสุภวุฒิ โสดาภักดิ์</t>
  </si>
  <si>
    <t>นายปรัชญา ประไพวงษ์</t>
  </si>
  <si>
    <t>นายสิทธิชัย จันทร์เสน่ห์</t>
  </si>
  <si>
    <t>ปศุสัตว์อำเภอบึงโขงหลง</t>
  </si>
  <si>
    <t>ปศุสัตว์อำเภอศรีวิไล</t>
  </si>
  <si>
    <t>เจ้าหน้าที่ระบบงานคอมพิวเตอร์</t>
  </si>
  <si>
    <t>นายธีรพงษ์ พันเดช</t>
  </si>
  <si>
    <t>สนง.ปศจ.บก</t>
  </si>
  <si>
    <t>สำนักงานปศุสัตว์จังหวัดบึงกาฬ</t>
  </si>
  <si>
    <t>น.ส.อรปรียา หินวันต์</t>
  </si>
  <si>
    <t>ปศุสัตว์อำเภอเซกา</t>
  </si>
  <si>
    <t>นายสัตวแพทย์ปฏิบัติการ</t>
  </si>
  <si>
    <t>นักจัดการงานทั่วไป</t>
  </si>
  <si>
    <t>นายสัตวแพทย์</t>
  </si>
  <si>
    <t>กฎหมาย/กฎระเบียบฯ</t>
  </si>
  <si>
    <t>25 มค. 64</t>
  </si>
  <si>
    <t>ชุมชนนักปฏิบัติ(CoP)</t>
  </si>
  <si>
    <t>นายนพคุณ คล้ายพันธ์</t>
  </si>
  <si>
    <t>นายธรรมกุล  ธรรมเนียม</t>
  </si>
  <si>
    <t>นายสัตว์แพทย์ชำนาญการ</t>
  </si>
  <si>
    <t>นางสาวปิยากร  ทองสุข</t>
  </si>
  <si>
    <t>นายสมพร  ห้วยทราย</t>
  </si>
  <si>
    <t>นายเดชธนิช  มูลภักดี</t>
  </si>
  <si>
    <t xml:space="preserve"> ปศุสัตว์อำเภอเมืองบึงกาฬ</t>
  </si>
  <si>
    <t>นายสัตว์แพทย์ชำนาญการ รก.แทน ปศอ.พรเจริญ</t>
  </si>
  <si>
    <t>นายภาณุวัชร  ชัยบัณฑิต</t>
  </si>
  <si>
    <t>นายยุทธพงษ์  สุกทน</t>
  </si>
  <si>
    <t>เจ้าพนักงานสัตวบาลปฏิบัติงาน รก.แทน ปศอ.ปากคาด</t>
  </si>
  <si>
    <t>นายวีระพล  รังษา</t>
  </si>
  <si>
    <t>นายนิคม  สนั่นเครื่อง</t>
  </si>
  <si>
    <t>นายยุทธนา  แสนอุบล</t>
  </si>
  <si>
    <t xml:space="preserve">เจ้าพนักงานสัตวบาล </t>
  </si>
  <si>
    <t>นายพัชรพล  วงค์ประทุม</t>
  </si>
  <si>
    <t>นายวราวุฒิ  วันสืบ</t>
  </si>
  <si>
    <t>นายจิรพงษ์  ทองแดง</t>
  </si>
  <si>
    <t>นายณัฐวุฒิ วงค์ประทุม</t>
  </si>
  <si>
    <t>ขั้นตอนการให้ความช่วยเหลือกรณีเกิดภัยพิบัติ</t>
  </si>
  <si>
    <t>25 มค. 65</t>
  </si>
  <si>
    <t>มีค. 65</t>
  </si>
  <si>
    <t>นางสาวภารดี  จิตอารี</t>
  </si>
  <si>
    <t>จพง.การเงินและบัญชีชำนาญงาน</t>
  </si>
  <si>
    <t>นางสาวจตุพร  มีธรรม</t>
  </si>
  <si>
    <t>เจ้าพนักงานธุรการปฏิบัติงาน</t>
  </si>
  <si>
    <t>นายวิภูวัจน์  ศรีชัยวงษ์</t>
  </si>
  <si>
    <t>นายสัตว์แพทย์ชำนาญการ รก.แทน ปศอ.โซ่พิสัย</t>
  </si>
  <si>
    <t>นางสาวอรปรียา  หินวันต์</t>
  </si>
  <si>
    <t>น.ส.นุชนาฎ น้อยมนตรี</t>
  </si>
  <si>
    <t>มิย.-สค. 65</t>
  </si>
  <si>
    <t>e-Learning</t>
  </si>
  <si>
    <t>การใช้เทคโนโลยี</t>
  </si>
  <si>
    <t>จิตสำนึกสารธารณะ</t>
  </si>
  <si>
    <t>นางสาวสราลี ศรีวงศ์</t>
  </si>
  <si>
    <t>นายเสฎฐวุฒิ พิมสาร</t>
  </si>
  <si>
    <t>นักวิชาการสัตวบาลปฏิบัติการ</t>
  </si>
  <si>
    <t xml:space="preserve"> ปศอ.เมืองบึงกาฬ</t>
  </si>
  <si>
    <t xml:space="preserve">เจ้าพนักงานสัตวบาลปฏิบัติงาน </t>
  </si>
  <si>
    <t>น.ส.เจนจิราพร สอนทอง</t>
  </si>
  <si>
    <t xml:space="preserve">นักจัดการงานทั่วไป </t>
  </si>
  <si>
    <t xml:space="preserve">เจ้าหน้าที่ระบบงานคอมพิวเตอร์ </t>
  </si>
  <si>
    <t>น.ส.พรเฉลิม เฉลิมชาติ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</si>
</sst>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0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  <charset val="222"/>
    </font>
    <font>
      <b/>
      <sz val="17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indexed="8"/>
      <name val="TH SarabunPSK"/>
      <family val="2"/>
    </font>
    <font>
      <b/>
      <sz val="11.3"/>
      <color indexed="8"/>
      <name val="TH SarabunPSK"/>
      <family val="2"/>
    </font>
    <font>
      <b/>
      <u/>
      <sz val="11.3"/>
      <color indexed="8"/>
      <name val="TH SarabunPSK"/>
      <family val="2"/>
    </font>
    <font>
      <b/>
      <sz val="17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7"/>
      <name val="TH SarabunPSK"/>
      <family val="2"/>
    </font>
    <font>
      <sz val="16"/>
      <color indexed="10"/>
      <name val="TH SarabunPSK"/>
      <family val="2"/>
    </font>
    <font>
      <i/>
      <sz val="16"/>
      <color indexed="8"/>
      <name val="TH SarabunPSK"/>
      <family val="2"/>
    </font>
    <font>
      <u/>
      <sz val="16"/>
      <color indexed="10"/>
      <name val="TH SarabunPSK"/>
      <family val="2"/>
    </font>
    <font>
      <sz val="12"/>
      <color indexed="8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i/>
      <u/>
      <sz val="28"/>
      <color indexed="62"/>
      <name val="JasmineUPC"/>
      <family val="1"/>
    </font>
    <font>
      <b/>
      <i/>
      <u/>
      <sz val="36"/>
      <color indexed="62"/>
      <name val="JasmineUPC"/>
      <family val="1"/>
    </font>
    <font>
      <sz val="16"/>
      <color indexed="51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u/>
      <sz val="18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1.3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7"/>
      <color theme="1"/>
      <name val="TH SarabunPSK"/>
      <family val="2"/>
    </font>
    <font>
      <b/>
      <sz val="8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b/>
      <u/>
      <sz val="22"/>
      <color theme="1"/>
      <name val="TH SarabunPSK"/>
      <family val="2"/>
      <charset val="22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i/>
      <sz val="26"/>
      <color theme="1"/>
      <name val="Jasmine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97">
    <xf numFmtId="0" fontId="0" fillId="0" borderId="0" xfId="0"/>
    <xf numFmtId="0" fontId="32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0" borderId="0" xfId="0" applyFont="1" applyAlignment="1">
      <alignment vertical="center" shrinkToFit="1"/>
    </xf>
    <xf numFmtId="0" fontId="35" fillId="2" borderId="0" xfId="0" applyFont="1" applyFill="1" applyAlignment="1">
      <alignment vertical="center" shrinkToFit="1"/>
    </xf>
    <xf numFmtId="0" fontId="36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center" shrinkToFit="1"/>
    </xf>
    <xf numFmtId="0" fontId="36" fillId="2" borderId="0" xfId="0" applyFont="1" applyFill="1" applyAlignment="1">
      <alignment horizontal="center" vertical="top" wrapText="1"/>
    </xf>
    <xf numFmtId="0" fontId="37" fillId="2" borderId="0" xfId="0" applyFont="1" applyFill="1" applyAlignment="1">
      <alignment horizontal="center" vertical="top" wrapText="1"/>
    </xf>
    <xf numFmtId="0" fontId="35" fillId="2" borderId="0" xfId="0" applyFont="1" applyFill="1" applyAlignment="1">
      <alignment horizontal="center" vertical="center" textRotation="90" shrinkToFit="1"/>
    </xf>
    <xf numFmtId="0" fontId="37" fillId="0" borderId="0" xfId="0" applyFont="1" applyFill="1"/>
    <xf numFmtId="0" fontId="33" fillId="0" borderId="0" xfId="0" applyFont="1" applyFill="1" applyAlignment="1">
      <alignment horizontal="right" vertical="top"/>
    </xf>
    <xf numFmtId="0" fontId="33" fillId="0" borderId="0" xfId="0" applyFont="1" applyFill="1"/>
    <xf numFmtId="0" fontId="32" fillId="0" borderId="0" xfId="0" applyFont="1" applyBorder="1" applyAlignment="1">
      <alignment horizontal="center" vertical="center" wrapText="1"/>
    </xf>
    <xf numFmtId="2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center" vertical="center" shrinkToFit="1"/>
    </xf>
    <xf numFmtId="2" fontId="34" fillId="2" borderId="0" xfId="0" applyNumberFormat="1" applyFont="1" applyFill="1" applyAlignment="1">
      <alignment horizontal="center" vertical="center" shrinkToFit="1"/>
    </xf>
    <xf numFmtId="43" fontId="33" fillId="2" borderId="0" xfId="1" applyNumberFormat="1" applyFont="1" applyFill="1" applyAlignment="1">
      <alignment horizontal="center"/>
    </xf>
    <xf numFmtId="43" fontId="34" fillId="2" borderId="0" xfId="1" applyNumberFormat="1" applyFont="1" applyFill="1" applyAlignment="1">
      <alignment horizontal="center" vertical="center" shrinkToFi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shrinkToFit="1"/>
    </xf>
    <xf numFmtId="0" fontId="38" fillId="0" borderId="0" xfId="0" applyFont="1" applyFill="1" applyAlignment="1">
      <alignment vertical="center" shrinkToFit="1"/>
    </xf>
    <xf numFmtId="0" fontId="33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188" fontId="4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42" fillId="0" borderId="0" xfId="0" applyFont="1" applyFill="1" applyAlignment="1">
      <alignment vertical="center" shrinkToFit="1"/>
    </xf>
    <xf numFmtId="187" fontId="38" fillId="0" borderId="0" xfId="0" applyNumberFormat="1" applyFont="1" applyFill="1" applyAlignment="1">
      <alignment vertical="center" shrinkToFit="1"/>
    </xf>
    <xf numFmtId="0" fontId="35" fillId="2" borderId="0" xfId="0" applyFont="1" applyFill="1" applyAlignment="1">
      <alignment horizontal="right" vertical="center" shrinkToFit="1"/>
    </xf>
    <xf numFmtId="0" fontId="43" fillId="2" borderId="0" xfId="0" applyFont="1" applyFill="1" applyAlignment="1" applyProtection="1">
      <alignment horizontal="right" vertical="center"/>
      <protection locked="0" hidden="1"/>
    </xf>
    <xf numFmtId="0" fontId="32" fillId="2" borderId="0" xfId="0" applyFont="1" applyFill="1" applyAlignment="1">
      <alignment horizontal="right" vertical="center" shrinkToFit="1"/>
    </xf>
    <xf numFmtId="3" fontId="40" fillId="2" borderId="0" xfId="1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/>
    </xf>
    <xf numFmtId="188" fontId="40" fillId="2" borderId="1" xfId="0" applyNumberFormat="1" applyFont="1" applyFill="1" applyBorder="1" applyAlignment="1" applyProtection="1">
      <alignment vertical="center" shrinkToFit="1"/>
      <protection locked="0" hidden="1"/>
    </xf>
    <xf numFmtId="0" fontId="32" fillId="2" borderId="0" xfId="0" applyFont="1" applyFill="1" applyBorder="1" applyAlignment="1">
      <alignment horizontal="center" vertical="center"/>
    </xf>
    <xf numFmtId="189" fontId="41" fillId="2" borderId="1" xfId="1" applyNumberFormat="1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right" vertical="center" shrinkToFit="1"/>
    </xf>
    <xf numFmtId="189" fontId="41" fillId="2" borderId="0" xfId="1" applyNumberFormat="1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 shrinkToFit="1"/>
    </xf>
    <xf numFmtId="189" fontId="4" fillId="2" borderId="1" xfId="1" applyNumberFormat="1" applyFont="1" applyFill="1" applyBorder="1" applyAlignment="1">
      <alignment horizontal="center" vertical="center" shrinkToFit="1"/>
    </xf>
    <xf numFmtId="190" fontId="41" fillId="2" borderId="1" xfId="1" applyNumberFormat="1" applyFont="1" applyFill="1" applyBorder="1" applyAlignment="1">
      <alignment horizontal="center" vertical="center" shrinkToFit="1"/>
    </xf>
    <xf numFmtId="190" fontId="41" fillId="2" borderId="0" xfId="1" applyNumberFormat="1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shrinkToFit="1"/>
    </xf>
    <xf numFmtId="3" fontId="41" fillId="2" borderId="1" xfId="1" applyNumberFormat="1" applyFont="1" applyFill="1" applyBorder="1" applyAlignment="1">
      <alignment horizontal="center" vertical="center" shrinkToFit="1"/>
    </xf>
    <xf numFmtId="191" fontId="41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191" fontId="8" fillId="2" borderId="1" xfId="0" applyNumberFormat="1" applyFont="1" applyFill="1" applyBorder="1" applyAlignment="1">
      <alignment vertical="center" shrinkToFit="1"/>
    </xf>
    <xf numFmtId="0" fontId="38" fillId="2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wrapText="1"/>
    </xf>
    <xf numFmtId="0" fontId="39" fillId="2" borderId="0" xfId="0" applyFont="1" applyFill="1" applyAlignment="1" applyProtection="1">
      <alignment vertical="top"/>
    </xf>
    <xf numFmtId="0" fontId="36" fillId="2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right" vertical="center"/>
    </xf>
    <xf numFmtId="0" fontId="36" fillId="2" borderId="0" xfId="0" applyFont="1" applyFill="1" applyAlignment="1" applyProtection="1">
      <alignment vertical="top" wrapText="1"/>
    </xf>
    <xf numFmtId="0" fontId="33" fillId="2" borderId="0" xfId="0" applyFont="1" applyFill="1" applyAlignment="1" applyProtection="1">
      <alignment horizontal="center"/>
    </xf>
    <xf numFmtId="2" fontId="33" fillId="2" borderId="0" xfId="0" applyNumberFormat="1" applyFont="1" applyFill="1" applyAlignment="1" applyProtection="1">
      <alignment horizontal="center"/>
    </xf>
    <xf numFmtId="43" fontId="33" fillId="2" borderId="0" xfId="1" applyNumberFormat="1" applyFont="1" applyFill="1" applyAlignment="1" applyProtection="1">
      <alignment horizontal="center"/>
    </xf>
    <xf numFmtId="0" fontId="33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horizontal="center" vertical="top" wrapText="1"/>
    </xf>
    <xf numFmtId="0" fontId="45" fillId="2" borderId="0" xfId="0" applyFont="1" applyFill="1" applyAlignment="1" applyProtection="1">
      <alignment horizontal="right" vertical="center" shrinkToFit="1"/>
    </xf>
    <xf numFmtId="0" fontId="46" fillId="2" borderId="0" xfId="0" applyFont="1" applyFill="1" applyAlignment="1" applyProtection="1">
      <alignment horizontal="right" vertical="center" wrapText="1"/>
    </xf>
    <xf numFmtId="0" fontId="35" fillId="2" borderId="0" xfId="0" applyFont="1" applyFill="1" applyAlignment="1" applyProtection="1">
      <alignment horizontal="center" vertical="center" textRotation="90" shrinkToFit="1"/>
    </xf>
    <xf numFmtId="0" fontId="35" fillId="2" borderId="0" xfId="0" applyFont="1" applyFill="1" applyAlignment="1" applyProtection="1">
      <alignment horizontal="right" vertical="center" shrinkToFit="1"/>
    </xf>
    <xf numFmtId="0" fontId="35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horizontal="center" vertical="center" shrinkToFit="1"/>
    </xf>
    <xf numFmtId="2" fontId="34" fillId="2" borderId="0" xfId="0" applyNumberFormat="1" applyFont="1" applyFill="1" applyAlignment="1" applyProtection="1">
      <alignment horizontal="center" vertical="center" shrinkToFit="1"/>
    </xf>
    <xf numFmtId="43" fontId="34" fillId="2" borderId="0" xfId="1" applyNumberFormat="1" applyFont="1" applyFill="1" applyAlignment="1" applyProtection="1">
      <alignment horizontal="center" vertical="center" shrinkToFit="1"/>
    </xf>
    <xf numFmtId="0" fontId="34" fillId="2" borderId="0" xfId="0" applyFont="1" applyFill="1" applyBorder="1" applyAlignment="1" applyProtection="1">
      <alignment horizontal="center" vertical="center" shrinkToFit="1"/>
    </xf>
    <xf numFmtId="0" fontId="46" fillId="2" borderId="1" xfId="0" applyFont="1" applyFill="1" applyBorder="1" applyAlignment="1" applyProtection="1">
      <alignment horizontal="center" vertical="center" wrapText="1"/>
    </xf>
    <xf numFmtId="0" fontId="46" fillId="2" borderId="2" xfId="0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 applyProtection="1">
      <alignment horizontal="center" vertical="center" wrapText="1"/>
    </xf>
    <xf numFmtId="0" fontId="46" fillId="2" borderId="3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2" fontId="34" fillId="0" borderId="4" xfId="0" applyNumberFormat="1" applyFont="1" applyBorder="1" applyAlignment="1" applyProtection="1">
      <alignment horizontal="center" vertical="center" shrinkToFit="1"/>
      <protection locked="0"/>
    </xf>
    <xf numFmtId="43" fontId="34" fillId="0" borderId="4" xfId="1" applyNumberFormat="1" applyFont="1" applyBorder="1" applyAlignment="1" applyProtection="1">
      <alignment horizontal="center" vertical="center" shrinkToFit="1"/>
      <protection locked="0"/>
    </xf>
    <xf numFmtId="1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4" fillId="0" borderId="0" xfId="0" applyFont="1" applyBorder="1" applyAlignment="1" applyProtection="1">
      <alignment vertical="center" shrinkToFit="1"/>
      <protection locked="0"/>
    </xf>
    <xf numFmtId="2" fontId="34" fillId="0" borderId="0" xfId="0" applyNumberFormat="1" applyFont="1" applyAlignment="1" applyProtection="1">
      <alignment horizontal="center" vertical="center" shrinkToFit="1"/>
      <protection locked="0"/>
    </xf>
    <xf numFmtId="43" fontId="34" fillId="0" borderId="0" xfId="1" applyNumberFormat="1" applyFont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1" fontId="34" fillId="0" borderId="0" xfId="0" applyNumberFormat="1" applyFont="1" applyAlignment="1" applyProtection="1">
      <alignment horizontal="center" vertical="center" shrinkToFit="1"/>
      <protection locked="0"/>
    </xf>
    <xf numFmtId="0" fontId="36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188" fontId="40" fillId="2" borderId="0" xfId="0" applyNumberFormat="1" applyFont="1" applyFill="1" applyBorder="1" applyAlignment="1" applyProtection="1">
      <alignment vertical="center" shrinkToFit="1"/>
      <protection locked="0" hidden="1"/>
    </xf>
    <xf numFmtId="2" fontId="32" fillId="2" borderId="0" xfId="0" applyNumberFormat="1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horizontal="center" vertical="center" shrinkToFit="1"/>
    </xf>
    <xf numFmtId="0" fontId="50" fillId="0" borderId="0" xfId="0" applyFont="1" applyProtection="1"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 wrapText="1"/>
    </xf>
    <xf numFmtId="3" fontId="40" fillId="0" borderId="1" xfId="1" applyNumberFormat="1" applyFont="1" applyFill="1" applyBorder="1" applyAlignment="1" applyProtection="1">
      <alignment horizontal="center" vertical="center" shrinkToFit="1"/>
      <protection locked="0"/>
    </xf>
    <xf numFmtId="1" fontId="41" fillId="3" borderId="1" xfId="0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shrinkToFit="1"/>
    </xf>
    <xf numFmtId="2" fontId="52" fillId="2" borderId="3" xfId="0" applyNumberFormat="1" applyFont="1" applyFill="1" applyBorder="1" applyAlignment="1" applyProtection="1">
      <alignment horizontal="center" vertical="center" wrapText="1"/>
    </xf>
    <xf numFmtId="0" fontId="52" fillId="2" borderId="1" xfId="0" applyFont="1" applyFill="1" applyBorder="1" applyAlignment="1" applyProtection="1">
      <alignment horizontal="center" vertical="center" wrapText="1" shrinkToFit="1"/>
    </xf>
    <xf numFmtId="187" fontId="48" fillId="2" borderId="2" xfId="0" applyNumberFormat="1" applyFont="1" applyFill="1" applyBorder="1" applyAlignment="1" applyProtection="1">
      <alignment horizontal="center" vertical="center" wrapText="1"/>
    </xf>
    <xf numFmtId="2" fontId="48" fillId="2" borderId="3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/>
      <protection locked="0"/>
    </xf>
    <xf numFmtId="0" fontId="34" fillId="2" borderId="1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shrinkToFit="1"/>
      <protection locked="0"/>
    </xf>
    <xf numFmtId="0" fontId="46" fillId="2" borderId="0" xfId="0" applyFont="1" applyFill="1" applyBorder="1" applyAlignment="1" applyProtection="1">
      <alignment vertical="center" shrinkToFit="1"/>
      <protection locked="0"/>
    </xf>
    <xf numFmtId="0" fontId="53" fillId="2" borderId="0" xfId="0" applyFont="1" applyFill="1" applyAlignment="1" applyProtection="1">
      <alignment vertical="center" shrinkToFit="1"/>
    </xf>
    <xf numFmtId="188" fontId="40" fillId="4" borderId="1" xfId="0" applyNumberFormat="1" applyFont="1" applyFill="1" applyBorder="1" applyAlignment="1" applyProtection="1">
      <alignment vertical="center" shrinkToFit="1"/>
      <protection locked="0"/>
    </xf>
    <xf numFmtId="0" fontId="40" fillId="4" borderId="1" xfId="0" applyFont="1" applyFill="1" applyBorder="1" applyAlignment="1" applyProtection="1">
      <alignment horizontal="center" vertical="center" shrinkToFit="1"/>
      <protection locked="0"/>
    </xf>
    <xf numFmtId="3" fontId="40" fillId="2" borderId="1" xfId="1" applyNumberFormat="1" applyFont="1" applyFill="1" applyBorder="1" applyAlignment="1">
      <alignment horizontal="center" vertical="center" shrinkToFit="1"/>
    </xf>
    <xf numFmtId="191" fontId="54" fillId="2" borderId="0" xfId="0" applyNumberFormat="1" applyFont="1" applyFill="1" applyBorder="1" applyAlignment="1">
      <alignment vertical="center" shrinkToFit="1"/>
    </xf>
    <xf numFmtId="0" fontId="38" fillId="2" borderId="0" xfId="0" applyFont="1" applyFill="1" applyAlignment="1">
      <alignment vertical="center" shrinkToFit="1"/>
    </xf>
    <xf numFmtId="0" fontId="34" fillId="0" borderId="1" xfId="4" applyFont="1" applyBorder="1" applyProtection="1">
      <protection locked="0"/>
    </xf>
    <xf numFmtId="0" fontId="55" fillId="0" borderId="1" xfId="4" applyFont="1" applyFill="1" applyBorder="1" applyAlignment="1">
      <alignment horizontal="left"/>
    </xf>
    <xf numFmtId="49" fontId="34" fillId="0" borderId="1" xfId="0" applyNumberFormat="1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 shrinkToFit="1"/>
      <protection locked="0"/>
    </xf>
    <xf numFmtId="0" fontId="29" fillId="0" borderId="5" xfId="0" applyFont="1" applyFill="1" applyBorder="1" applyAlignment="1" applyProtection="1">
      <alignment horizontal="center" vertical="center" wrapText="1" shrinkToFit="1"/>
      <protection locked="0"/>
    </xf>
    <xf numFmtId="0" fontId="21" fillId="2" borderId="0" xfId="0" applyFont="1" applyFill="1" applyBorder="1" applyAlignment="1" applyProtection="1">
      <alignment horizontal="left" wrapText="1"/>
    </xf>
    <xf numFmtId="0" fontId="35" fillId="2" borderId="0" xfId="0" applyFont="1" applyFill="1" applyAlignment="1" applyProtection="1">
      <alignment horizontal="right" vertical="center" shrinkToFit="1"/>
    </xf>
    <xf numFmtId="0" fontId="41" fillId="4" borderId="1" xfId="0" applyFont="1" applyFill="1" applyBorder="1" applyAlignment="1" applyProtection="1">
      <alignment horizontal="center" vertical="center" shrinkToFit="1"/>
    </xf>
    <xf numFmtId="0" fontId="46" fillId="2" borderId="0" xfId="0" applyFont="1" applyFill="1" applyAlignment="1" applyProtection="1">
      <alignment horizontal="right" vertical="center"/>
    </xf>
    <xf numFmtId="0" fontId="38" fillId="2" borderId="1" xfId="0" applyFont="1" applyFill="1" applyBorder="1" applyAlignment="1">
      <alignment horizontal="left" shrinkToFit="1"/>
    </xf>
    <xf numFmtId="0" fontId="38" fillId="2" borderId="1" xfId="0" applyFont="1" applyFill="1" applyBorder="1" applyAlignment="1">
      <alignment vertical="center" shrinkToFit="1"/>
    </xf>
    <xf numFmtId="0" fontId="38" fillId="0" borderId="0" xfId="0" applyFont="1" applyFill="1" applyAlignment="1">
      <alignment horizontal="left" vertical="center" shrinkToFit="1"/>
    </xf>
    <xf numFmtId="2" fontId="32" fillId="3" borderId="1" xfId="0" applyNumberFormat="1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44" fillId="3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right" vertical="center" shrinkToFit="1"/>
    </xf>
    <xf numFmtId="0" fontId="35" fillId="2" borderId="0" xfId="0" applyFont="1" applyFill="1" applyAlignment="1">
      <alignment horizontal="right" vertical="center" shrinkToFit="1"/>
    </xf>
    <xf numFmtId="0" fontId="25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6" xfId="0" applyFont="1" applyFill="1" applyBorder="1" applyAlignment="1">
      <alignment horizontal="center" vertical="center"/>
    </xf>
    <xf numFmtId="0" fontId="40" fillId="2" borderId="3" xfId="0" applyFont="1" applyFill="1" applyBorder="1" applyAlignment="1" applyProtection="1">
      <alignment horizontal="center" vertical="center" shrinkToFit="1"/>
      <protection locked="0" hidden="1"/>
    </xf>
    <xf numFmtId="0" fontId="40" fillId="2" borderId="5" xfId="0" applyFont="1" applyFill="1" applyBorder="1" applyAlignment="1" applyProtection="1">
      <alignment horizontal="center" vertical="center" shrinkToFit="1"/>
      <protection locked="0" hidden="1"/>
    </xf>
    <xf numFmtId="0" fontId="4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wrapText="1"/>
    </xf>
    <xf numFmtId="49" fontId="38" fillId="2" borderId="1" xfId="0" applyNumberFormat="1" applyFont="1" applyFill="1" applyBorder="1" applyAlignment="1">
      <alignment horizontal="right" vertical="center" shrinkToFit="1"/>
    </xf>
    <xf numFmtId="0" fontId="38" fillId="2" borderId="5" xfId="0" applyFont="1" applyFill="1" applyBorder="1" applyAlignment="1">
      <alignment horizontal="right" vertical="center" shrinkToFit="1"/>
    </xf>
    <xf numFmtId="0" fontId="43" fillId="3" borderId="2" xfId="0" applyFont="1" applyFill="1" applyBorder="1" applyAlignment="1">
      <alignment horizontal="center" vertical="center" shrinkToFit="1"/>
    </xf>
    <xf numFmtId="0" fontId="43" fillId="3" borderId="5" xfId="0" applyFont="1" applyFill="1" applyBorder="1" applyAlignment="1">
      <alignment horizontal="center" vertical="center" shrinkToFit="1"/>
    </xf>
    <xf numFmtId="0" fontId="38" fillId="2" borderId="4" xfId="0" applyFont="1" applyFill="1" applyBorder="1" applyAlignment="1">
      <alignment vertical="center" shrinkToFit="1"/>
    </xf>
    <xf numFmtId="0" fontId="58" fillId="3" borderId="2" xfId="0" applyFont="1" applyFill="1" applyBorder="1" applyAlignment="1">
      <alignment horizontal="center" vertical="center" shrinkToFit="1"/>
    </xf>
    <xf numFmtId="0" fontId="58" fillId="3" borderId="5" xfId="0" applyFont="1" applyFill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textRotation="90" shrinkToFit="1"/>
    </xf>
    <xf numFmtId="0" fontId="32" fillId="5" borderId="8" xfId="0" applyFont="1" applyFill="1" applyBorder="1" applyAlignment="1">
      <alignment horizontal="center" vertical="center" textRotation="90" shrinkToFit="1"/>
    </xf>
    <xf numFmtId="0" fontId="32" fillId="5" borderId="4" xfId="0" applyFont="1" applyFill="1" applyBorder="1" applyAlignment="1">
      <alignment horizontal="center" vertical="center" textRotation="90" shrinkToFit="1"/>
    </xf>
    <xf numFmtId="0" fontId="43" fillId="6" borderId="3" xfId="0" applyFont="1" applyFill="1" applyBorder="1" applyAlignment="1">
      <alignment horizontal="center" vertical="center" shrinkToFit="1"/>
    </xf>
    <xf numFmtId="0" fontId="43" fillId="6" borderId="2" xfId="0" applyFont="1" applyFill="1" applyBorder="1" applyAlignment="1">
      <alignment horizontal="center" vertical="center" shrinkToFit="1"/>
    </xf>
    <xf numFmtId="0" fontId="43" fillId="6" borderId="5" xfId="0" applyFont="1" applyFill="1" applyBorder="1" applyAlignment="1">
      <alignment horizontal="center" vertical="center" shrinkToFit="1"/>
    </xf>
    <xf numFmtId="0" fontId="58" fillId="6" borderId="3" xfId="0" applyFont="1" applyFill="1" applyBorder="1" applyAlignment="1">
      <alignment horizontal="center" vertical="center" shrinkToFit="1"/>
    </xf>
    <xf numFmtId="0" fontId="58" fillId="6" borderId="2" xfId="0" applyFont="1" applyFill="1" applyBorder="1" applyAlignment="1">
      <alignment horizontal="center" vertical="center" shrinkToFit="1"/>
    </xf>
    <xf numFmtId="0" fontId="58" fillId="6" borderId="5" xfId="0" applyFont="1" applyFill="1" applyBorder="1" applyAlignment="1">
      <alignment horizontal="center" vertical="center" shrinkToFit="1"/>
    </xf>
    <xf numFmtId="0" fontId="32" fillId="6" borderId="7" xfId="0" applyFont="1" applyFill="1" applyBorder="1" applyAlignment="1">
      <alignment horizontal="center" vertical="center" textRotation="90" shrinkToFit="1"/>
    </xf>
    <xf numFmtId="0" fontId="32" fillId="6" borderId="8" xfId="0" applyFont="1" applyFill="1" applyBorder="1" applyAlignment="1">
      <alignment horizontal="center" vertical="center" textRotation="90" shrinkToFit="1"/>
    </xf>
    <xf numFmtId="0" fontId="32" fillId="6" borderId="4" xfId="0" applyFont="1" applyFill="1" applyBorder="1" applyAlignment="1">
      <alignment horizontal="center" vertical="center" textRotation="90" shrinkToFit="1"/>
    </xf>
    <xf numFmtId="0" fontId="43" fillId="5" borderId="1" xfId="0" applyFont="1" applyFill="1" applyBorder="1" applyAlignment="1">
      <alignment horizontal="center" vertical="center" shrinkToFit="1"/>
    </xf>
    <xf numFmtId="0" fontId="43" fillId="6" borderId="1" xfId="0" applyFont="1" applyFill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 shrinkToFit="1"/>
    </xf>
    <xf numFmtId="0" fontId="43" fillId="5" borderId="2" xfId="0" applyFont="1" applyFill="1" applyBorder="1" applyAlignment="1">
      <alignment horizontal="center" vertical="center" shrinkToFit="1"/>
    </xf>
    <xf numFmtId="0" fontId="43" fillId="5" borderId="5" xfId="0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horizontal="left" vertical="center" shrinkToFit="1"/>
    </xf>
    <xf numFmtId="0" fontId="46" fillId="5" borderId="9" xfId="0" applyFont="1" applyFill="1" applyBorder="1" applyAlignment="1">
      <alignment horizontal="left" vertical="center" wrapText="1" shrinkToFit="1"/>
    </xf>
    <xf numFmtId="0" fontId="48" fillId="5" borderId="9" xfId="0" applyFont="1" applyFill="1" applyBorder="1" applyAlignment="1">
      <alignment horizontal="left" vertical="center" wrapText="1" shrinkToFit="1"/>
    </xf>
    <xf numFmtId="0" fontId="48" fillId="5" borderId="0" xfId="0" applyFont="1" applyFill="1" applyBorder="1" applyAlignment="1">
      <alignment horizontal="left" vertical="center" wrapText="1" shrinkToFit="1"/>
    </xf>
    <xf numFmtId="0" fontId="32" fillId="3" borderId="1" xfId="0" applyFont="1" applyFill="1" applyBorder="1" applyAlignment="1">
      <alignment horizontal="center" vertical="center" textRotation="90" shrinkToFit="1"/>
    </xf>
    <xf numFmtId="0" fontId="43" fillId="3" borderId="1" xfId="0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 shrinkToFit="1"/>
    </xf>
    <xf numFmtId="0" fontId="38" fillId="2" borderId="5" xfId="0" applyFont="1" applyFill="1" applyBorder="1" applyAlignment="1">
      <alignment horizontal="center" vertical="center" shrinkToFit="1"/>
    </xf>
    <xf numFmtId="0" fontId="41" fillId="2" borderId="10" xfId="0" applyFont="1" applyFill="1" applyBorder="1" applyAlignment="1" applyProtection="1">
      <alignment horizontal="left" vertical="top" wrapText="1"/>
      <protection locked="0"/>
    </xf>
    <xf numFmtId="0" fontId="59" fillId="2" borderId="0" xfId="0" applyFont="1" applyFill="1" applyAlignment="1" applyProtection="1">
      <alignment horizontal="center"/>
      <protection locked="0"/>
    </xf>
    <xf numFmtId="2" fontId="34" fillId="0" borderId="1" xfId="0" applyNumberFormat="1" applyFont="1" applyBorder="1" applyAlignment="1" applyProtection="1">
      <alignment horizontal="center" vertical="center" shrinkToFit="1"/>
      <protection locked="0"/>
    </xf>
    <xf numFmtId="1" fontId="34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</cellXfs>
  <cellStyles count="8">
    <cellStyle name="จุลภาค" xfId="1" builtinId="3"/>
    <cellStyle name="ปกติ" xfId="0" builtinId="0"/>
    <cellStyle name="ปกติ 2 4" xfId="2" xr:uid="{00000000-0005-0000-0000-000002000000}"/>
    <cellStyle name="ปกติ 3" xfId="3" xr:uid="{00000000-0005-0000-0000-000003000000}"/>
    <cellStyle name="ปกติ 4 4" xfId="4" xr:uid="{00000000-0005-0000-0000-000004000000}"/>
    <cellStyle name="ปกติ 5" xfId="5" xr:uid="{00000000-0005-0000-0000-000005000000}"/>
    <cellStyle name="ปกติ 6 2" xfId="6" xr:uid="{00000000-0005-0000-0000-000006000000}"/>
    <cellStyle name="ปกติ 6 3" xfId="7" xr:uid="{00000000-0005-0000-0000-000007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4A8FFB2-1702-4105-BCA5-CC520833E484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6E9F52-8DC4-479D-94F9-D8C12C08A126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2A0F3A-9CA0-4798-BE1E-552B96425B1C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CE89707-C710-448E-A3F1-BF3DF57EB938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8"/>
  <sheetViews>
    <sheetView showGridLines="0" tabSelected="1" zoomScaleNormal="100" zoomScaleSheetLayoutView="90" zoomScalePageLayoutView="120" workbookViewId="0">
      <pane ySplit="6" topLeftCell="A7" activePane="bottomLeft" state="frozen"/>
      <selection pane="bottomLeft" activeCell="D5" sqref="D5"/>
    </sheetView>
  </sheetViews>
  <sheetFormatPr defaultRowHeight="21.95" customHeight="1" x14ac:dyDescent="0.2"/>
  <cols>
    <col min="1" max="1" width="3.125" style="82" customWidth="1"/>
    <col min="2" max="2" width="19.125" style="83" customWidth="1"/>
    <col min="3" max="3" width="14.125" style="84" customWidth="1"/>
    <col min="4" max="4" width="8.125" style="85" customWidth="1"/>
    <col min="5" max="5" width="25.5" style="84" customWidth="1"/>
    <col min="6" max="6" width="13.625" style="84" customWidth="1"/>
    <col min="7" max="7" width="12.5" style="84" customWidth="1"/>
    <col min="8" max="8" width="8.25" style="82" customWidth="1"/>
    <col min="9" max="9" width="7" style="84" customWidth="1"/>
    <col min="10" max="10" width="7" style="86" customWidth="1"/>
    <col min="11" max="11" width="6" style="87" customWidth="1"/>
    <col min="12" max="12" width="5.625" style="88" customWidth="1"/>
    <col min="13" max="13" width="5.75" style="89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65">
      <c r="A2" s="53"/>
      <c r="B2" s="54" t="s">
        <v>54</v>
      </c>
      <c r="C2" s="133" t="s">
        <v>90</v>
      </c>
      <c r="D2" s="134"/>
      <c r="E2" s="135" t="s">
        <v>72</v>
      </c>
      <c r="F2" s="135"/>
      <c r="G2" s="135"/>
      <c r="H2" s="135"/>
      <c r="I2" s="135"/>
      <c r="J2" s="135"/>
      <c r="K2" s="135"/>
      <c r="L2" s="135"/>
      <c r="M2" s="135"/>
    </row>
    <row r="3" spans="1:15" s="12" customFormat="1" ht="5.25" customHeight="1" x14ac:dyDescent="0.25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25">
      <c r="A4" s="60"/>
      <c r="B4" s="138" t="s">
        <v>59</v>
      </c>
      <c r="C4" s="138"/>
      <c r="D4" s="102">
        <v>18</v>
      </c>
      <c r="E4" s="61" t="s">
        <v>60</v>
      </c>
      <c r="F4" s="102">
        <v>9</v>
      </c>
      <c r="G4" s="62" t="s">
        <v>47</v>
      </c>
      <c r="H4" s="117">
        <v>2565</v>
      </c>
      <c r="I4" s="114" t="s">
        <v>74</v>
      </c>
      <c r="J4" s="137" t="s">
        <v>91</v>
      </c>
      <c r="K4" s="137"/>
      <c r="L4" s="115" t="s">
        <v>45</v>
      </c>
      <c r="M4" s="116" t="s">
        <v>120</v>
      </c>
    </row>
    <row r="5" spans="1:15" s="27" customFormat="1" ht="4.5" customHeight="1" x14ac:dyDescent="0.2">
      <c r="A5" s="63"/>
      <c r="B5" s="136"/>
      <c r="C5" s="136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63</v>
      </c>
      <c r="C6" s="71" t="s">
        <v>1</v>
      </c>
      <c r="D6" s="72" t="s">
        <v>3</v>
      </c>
      <c r="E6" s="71" t="s">
        <v>68</v>
      </c>
      <c r="F6" s="73" t="s">
        <v>4</v>
      </c>
      <c r="G6" s="74" t="s">
        <v>5</v>
      </c>
      <c r="H6" s="71" t="s">
        <v>2</v>
      </c>
      <c r="I6" s="107" t="s">
        <v>43</v>
      </c>
      <c r="J6" s="108" t="s">
        <v>44</v>
      </c>
      <c r="K6" s="105" t="s">
        <v>70</v>
      </c>
      <c r="L6" s="106" t="s">
        <v>50</v>
      </c>
      <c r="M6" s="75" t="s">
        <v>6</v>
      </c>
      <c r="N6" s="13"/>
      <c r="O6" s="1"/>
    </row>
    <row r="7" spans="1:15" ht="21.95" customHeight="1" x14ac:dyDescent="0.2">
      <c r="A7" s="80">
        <v>1</v>
      </c>
      <c r="B7" s="124" t="s">
        <v>100</v>
      </c>
      <c r="C7" s="125" t="s">
        <v>101</v>
      </c>
      <c r="D7" s="81" t="s">
        <v>51</v>
      </c>
      <c r="E7" s="81" t="s">
        <v>118</v>
      </c>
      <c r="F7" s="81" t="s">
        <v>96</v>
      </c>
      <c r="G7" s="81" t="s">
        <v>98</v>
      </c>
      <c r="H7" s="123" t="s">
        <v>89</v>
      </c>
      <c r="I7" s="123" t="s">
        <v>97</v>
      </c>
      <c r="J7" s="77">
        <v>4.3</v>
      </c>
      <c r="K7" s="78">
        <v>0</v>
      </c>
      <c r="L7" s="76" t="s">
        <v>80</v>
      </c>
      <c r="M7" s="79">
        <v>1</v>
      </c>
    </row>
    <row r="8" spans="1:15" ht="21.95" customHeight="1" x14ac:dyDescent="0.2">
      <c r="A8" s="80">
        <v>2</v>
      </c>
      <c r="B8" s="126" t="s">
        <v>102</v>
      </c>
      <c r="C8" s="125" t="s">
        <v>93</v>
      </c>
      <c r="D8" s="81" t="s">
        <v>51</v>
      </c>
      <c r="E8" s="81" t="s">
        <v>118</v>
      </c>
      <c r="F8" s="81" t="s">
        <v>96</v>
      </c>
      <c r="G8" s="81" t="s">
        <v>98</v>
      </c>
      <c r="H8" s="123" t="s">
        <v>89</v>
      </c>
      <c r="I8" s="123" t="s">
        <v>119</v>
      </c>
      <c r="J8" s="77">
        <v>4.3</v>
      </c>
      <c r="K8" s="78">
        <v>0</v>
      </c>
      <c r="L8" s="76" t="s">
        <v>80</v>
      </c>
      <c r="M8" s="79">
        <v>1</v>
      </c>
    </row>
    <row r="9" spans="1:15" ht="21.95" customHeight="1" x14ac:dyDescent="0.2">
      <c r="A9" s="80">
        <v>3</v>
      </c>
      <c r="B9" s="126" t="s">
        <v>103</v>
      </c>
      <c r="C9" s="125" t="s">
        <v>77</v>
      </c>
      <c r="D9" s="81" t="s">
        <v>51</v>
      </c>
      <c r="E9" s="81" t="s">
        <v>118</v>
      </c>
      <c r="F9" s="81" t="s">
        <v>96</v>
      </c>
      <c r="G9" s="81" t="s">
        <v>98</v>
      </c>
      <c r="H9" s="123" t="s">
        <v>89</v>
      </c>
      <c r="I9" s="123" t="s">
        <v>119</v>
      </c>
      <c r="J9" s="77">
        <v>4.3</v>
      </c>
      <c r="K9" s="78">
        <v>0</v>
      </c>
      <c r="L9" s="76" t="s">
        <v>80</v>
      </c>
      <c r="M9" s="79">
        <v>1</v>
      </c>
    </row>
    <row r="10" spans="1:15" ht="21.95" customHeight="1" x14ac:dyDescent="0.2">
      <c r="A10" s="80">
        <v>4</v>
      </c>
      <c r="B10" s="124" t="s">
        <v>104</v>
      </c>
      <c r="C10" s="125" t="s">
        <v>105</v>
      </c>
      <c r="D10" s="81" t="s">
        <v>51</v>
      </c>
      <c r="E10" s="81" t="s">
        <v>118</v>
      </c>
      <c r="F10" s="81" t="s">
        <v>96</v>
      </c>
      <c r="G10" s="81" t="s">
        <v>98</v>
      </c>
      <c r="H10" s="123" t="s">
        <v>89</v>
      </c>
      <c r="I10" s="123" t="s">
        <v>119</v>
      </c>
      <c r="J10" s="77">
        <v>4.3</v>
      </c>
      <c r="K10" s="78">
        <v>0</v>
      </c>
      <c r="L10" s="76" t="s">
        <v>80</v>
      </c>
      <c r="M10" s="79">
        <v>1</v>
      </c>
    </row>
    <row r="11" spans="1:15" ht="21.95" customHeight="1" x14ac:dyDescent="0.2">
      <c r="A11" s="80">
        <v>5</v>
      </c>
      <c r="B11" s="124" t="s">
        <v>82</v>
      </c>
      <c r="C11" s="125" t="s">
        <v>106</v>
      </c>
      <c r="D11" s="81" t="s">
        <v>51</v>
      </c>
      <c r="E11" s="81" t="s">
        <v>118</v>
      </c>
      <c r="F11" s="81" t="s">
        <v>96</v>
      </c>
      <c r="G11" s="81" t="s">
        <v>98</v>
      </c>
      <c r="H11" s="123" t="s">
        <v>89</v>
      </c>
      <c r="I11" s="123" t="s">
        <v>119</v>
      </c>
      <c r="J11" s="77">
        <v>4.3</v>
      </c>
      <c r="K11" s="78">
        <v>0</v>
      </c>
      <c r="L11" s="76" t="s">
        <v>80</v>
      </c>
      <c r="M11" s="79">
        <v>1</v>
      </c>
    </row>
    <row r="12" spans="1:15" ht="21.95" customHeight="1" x14ac:dyDescent="0.2">
      <c r="A12" s="80">
        <v>6</v>
      </c>
      <c r="B12" s="126" t="s">
        <v>107</v>
      </c>
      <c r="C12" s="125" t="s">
        <v>92</v>
      </c>
      <c r="D12" s="81" t="s">
        <v>51</v>
      </c>
      <c r="E12" s="81" t="s">
        <v>118</v>
      </c>
      <c r="F12" s="81" t="s">
        <v>96</v>
      </c>
      <c r="G12" s="81" t="s">
        <v>98</v>
      </c>
      <c r="H12" s="123" t="s">
        <v>89</v>
      </c>
      <c r="I12" s="123" t="s">
        <v>119</v>
      </c>
      <c r="J12" s="77">
        <v>4.3</v>
      </c>
      <c r="K12" s="78">
        <v>0</v>
      </c>
      <c r="L12" s="76" t="s">
        <v>80</v>
      </c>
      <c r="M12" s="79">
        <v>1</v>
      </c>
    </row>
    <row r="13" spans="1:15" ht="21.95" customHeight="1" x14ac:dyDescent="0.2">
      <c r="A13" s="80">
        <v>7</v>
      </c>
      <c r="B13" s="126" t="s">
        <v>108</v>
      </c>
      <c r="C13" s="125" t="s">
        <v>109</v>
      </c>
      <c r="D13" s="81" t="s">
        <v>51</v>
      </c>
      <c r="E13" s="81" t="s">
        <v>118</v>
      </c>
      <c r="F13" s="81" t="s">
        <v>96</v>
      </c>
      <c r="G13" s="81" t="s">
        <v>98</v>
      </c>
      <c r="H13" s="123" t="s">
        <v>89</v>
      </c>
      <c r="I13" s="123" t="s">
        <v>119</v>
      </c>
      <c r="J13" s="77">
        <v>4.3</v>
      </c>
      <c r="K13" s="78">
        <v>0</v>
      </c>
      <c r="L13" s="76" t="s">
        <v>80</v>
      </c>
      <c r="M13" s="79">
        <v>1</v>
      </c>
    </row>
    <row r="14" spans="1:15" ht="21.95" customHeight="1" x14ac:dyDescent="0.2">
      <c r="A14" s="80">
        <v>8</v>
      </c>
      <c r="B14" s="124" t="s">
        <v>84</v>
      </c>
      <c r="C14" s="125" t="s">
        <v>78</v>
      </c>
      <c r="D14" s="81" t="s">
        <v>51</v>
      </c>
      <c r="E14" s="81" t="s">
        <v>118</v>
      </c>
      <c r="F14" s="81" t="s">
        <v>96</v>
      </c>
      <c r="G14" s="81" t="s">
        <v>98</v>
      </c>
      <c r="H14" s="123" t="s">
        <v>89</v>
      </c>
      <c r="I14" s="123" t="s">
        <v>119</v>
      </c>
      <c r="J14" s="77">
        <v>4.3</v>
      </c>
      <c r="K14" s="78">
        <v>0</v>
      </c>
      <c r="L14" s="76" t="s">
        <v>80</v>
      </c>
      <c r="M14" s="79">
        <v>1</v>
      </c>
    </row>
    <row r="15" spans="1:15" ht="21.95" customHeight="1" x14ac:dyDescent="0.2">
      <c r="A15" s="80">
        <v>9</v>
      </c>
      <c r="B15" s="126" t="s">
        <v>110</v>
      </c>
      <c r="C15" s="125" t="s">
        <v>85</v>
      </c>
      <c r="D15" s="81" t="s">
        <v>51</v>
      </c>
      <c r="E15" s="81" t="s">
        <v>118</v>
      </c>
      <c r="F15" s="81" t="s">
        <v>96</v>
      </c>
      <c r="G15" s="81" t="s">
        <v>98</v>
      </c>
      <c r="H15" s="123" t="s">
        <v>89</v>
      </c>
      <c r="I15" s="123" t="s">
        <v>119</v>
      </c>
      <c r="J15" s="77">
        <v>4.3</v>
      </c>
      <c r="K15" s="78">
        <v>0</v>
      </c>
      <c r="L15" s="76" t="s">
        <v>80</v>
      </c>
      <c r="M15" s="79">
        <v>1</v>
      </c>
    </row>
    <row r="16" spans="1:15" ht="21.95" customHeight="1" x14ac:dyDescent="0.2">
      <c r="A16" s="80">
        <v>10</v>
      </c>
      <c r="B16" s="124" t="s">
        <v>111</v>
      </c>
      <c r="C16" s="127" t="s">
        <v>86</v>
      </c>
      <c r="D16" s="81" t="s">
        <v>51</v>
      </c>
      <c r="E16" s="81" t="s">
        <v>118</v>
      </c>
      <c r="F16" s="81" t="s">
        <v>96</v>
      </c>
      <c r="G16" s="81" t="s">
        <v>98</v>
      </c>
      <c r="H16" s="123" t="s">
        <v>89</v>
      </c>
      <c r="I16" s="123" t="s">
        <v>119</v>
      </c>
      <c r="J16" s="77">
        <v>4.3</v>
      </c>
      <c r="K16" s="78">
        <v>0</v>
      </c>
      <c r="L16" s="76" t="s">
        <v>80</v>
      </c>
      <c r="M16" s="79">
        <v>1</v>
      </c>
    </row>
    <row r="17" spans="1:13" ht="21.95" customHeight="1" x14ac:dyDescent="0.2">
      <c r="A17" s="80">
        <v>11</v>
      </c>
      <c r="B17" s="126" t="s">
        <v>112</v>
      </c>
      <c r="C17" s="125" t="s">
        <v>79</v>
      </c>
      <c r="D17" s="81" t="s">
        <v>66</v>
      </c>
      <c r="E17" s="81" t="s">
        <v>118</v>
      </c>
      <c r="F17" s="81" t="s">
        <v>96</v>
      </c>
      <c r="G17" s="81" t="s">
        <v>98</v>
      </c>
      <c r="H17" s="123" t="s">
        <v>89</v>
      </c>
      <c r="I17" s="123" t="s">
        <v>119</v>
      </c>
      <c r="J17" s="77">
        <v>4.3</v>
      </c>
      <c r="K17" s="78">
        <v>0</v>
      </c>
      <c r="L17" s="76" t="s">
        <v>80</v>
      </c>
      <c r="M17" s="79">
        <v>1</v>
      </c>
    </row>
    <row r="18" spans="1:13" ht="21.95" customHeight="1" x14ac:dyDescent="0.2">
      <c r="A18" s="80">
        <v>12</v>
      </c>
      <c r="B18" s="126" t="s">
        <v>88</v>
      </c>
      <c r="C18" s="125" t="s">
        <v>113</v>
      </c>
      <c r="D18" s="81" t="s">
        <v>66</v>
      </c>
      <c r="E18" s="81" t="s">
        <v>118</v>
      </c>
      <c r="F18" s="81" t="s">
        <v>96</v>
      </c>
      <c r="G18" s="81" t="s">
        <v>98</v>
      </c>
      <c r="H18" s="123" t="s">
        <v>89</v>
      </c>
      <c r="I18" s="123" t="s">
        <v>119</v>
      </c>
      <c r="J18" s="77">
        <v>4.3</v>
      </c>
      <c r="K18" s="78">
        <v>0</v>
      </c>
      <c r="L18" s="76" t="s">
        <v>80</v>
      </c>
      <c r="M18" s="79">
        <v>1</v>
      </c>
    </row>
    <row r="19" spans="1:13" ht="21.95" customHeight="1" x14ac:dyDescent="0.2">
      <c r="A19" s="80">
        <v>13</v>
      </c>
      <c r="B19" s="126" t="s">
        <v>114</v>
      </c>
      <c r="C19" s="125" t="s">
        <v>113</v>
      </c>
      <c r="D19" s="81" t="s">
        <v>66</v>
      </c>
      <c r="E19" s="81" t="s">
        <v>118</v>
      </c>
      <c r="F19" s="81" t="s">
        <v>96</v>
      </c>
      <c r="G19" s="81" t="s">
        <v>98</v>
      </c>
      <c r="H19" s="123" t="s">
        <v>89</v>
      </c>
      <c r="I19" s="123" t="s">
        <v>119</v>
      </c>
      <c r="J19" s="77">
        <v>4.3</v>
      </c>
      <c r="K19" s="78">
        <v>0</v>
      </c>
      <c r="L19" s="76" t="s">
        <v>80</v>
      </c>
      <c r="M19" s="79">
        <v>1</v>
      </c>
    </row>
    <row r="20" spans="1:13" ht="21.95" customHeight="1" x14ac:dyDescent="0.2">
      <c r="A20" s="80">
        <v>14</v>
      </c>
      <c r="B20" s="126" t="s">
        <v>115</v>
      </c>
      <c r="C20" s="125" t="s">
        <v>113</v>
      </c>
      <c r="D20" s="81" t="s">
        <v>66</v>
      </c>
      <c r="E20" s="81" t="s">
        <v>118</v>
      </c>
      <c r="F20" s="81" t="s">
        <v>96</v>
      </c>
      <c r="G20" s="81" t="s">
        <v>98</v>
      </c>
      <c r="H20" s="123" t="s">
        <v>89</v>
      </c>
      <c r="I20" s="123" t="s">
        <v>119</v>
      </c>
      <c r="J20" s="77">
        <v>4.3</v>
      </c>
      <c r="K20" s="78">
        <v>0</v>
      </c>
      <c r="L20" s="76" t="s">
        <v>80</v>
      </c>
      <c r="M20" s="79">
        <v>1</v>
      </c>
    </row>
    <row r="21" spans="1:13" ht="21.95" customHeight="1" x14ac:dyDescent="0.2">
      <c r="A21" s="80">
        <v>15</v>
      </c>
      <c r="B21" s="126" t="s">
        <v>116</v>
      </c>
      <c r="C21" s="125" t="s">
        <v>113</v>
      </c>
      <c r="D21" s="81" t="s">
        <v>66</v>
      </c>
      <c r="E21" s="81" t="s">
        <v>118</v>
      </c>
      <c r="F21" s="81" t="s">
        <v>96</v>
      </c>
      <c r="G21" s="81" t="s">
        <v>98</v>
      </c>
      <c r="H21" s="123" t="s">
        <v>89</v>
      </c>
      <c r="I21" s="123" t="s">
        <v>119</v>
      </c>
      <c r="J21" s="77">
        <v>4.3</v>
      </c>
      <c r="K21" s="78">
        <v>0</v>
      </c>
      <c r="L21" s="76" t="s">
        <v>80</v>
      </c>
      <c r="M21" s="79">
        <v>1</v>
      </c>
    </row>
    <row r="22" spans="1:13" ht="21.95" customHeight="1" x14ac:dyDescent="0.2">
      <c r="A22" s="80">
        <v>16</v>
      </c>
      <c r="B22" s="126" t="s">
        <v>117</v>
      </c>
      <c r="C22" s="125" t="s">
        <v>79</v>
      </c>
      <c r="D22" s="81" t="s">
        <v>66</v>
      </c>
      <c r="E22" s="81" t="s">
        <v>118</v>
      </c>
      <c r="F22" s="81" t="s">
        <v>96</v>
      </c>
      <c r="G22" s="81" t="s">
        <v>98</v>
      </c>
      <c r="H22" s="123" t="s">
        <v>89</v>
      </c>
      <c r="I22" s="123" t="s">
        <v>119</v>
      </c>
      <c r="J22" s="77">
        <v>4.3</v>
      </c>
      <c r="K22" s="78">
        <v>0</v>
      </c>
      <c r="L22" s="76" t="s">
        <v>80</v>
      </c>
      <c r="M22" s="79">
        <v>1</v>
      </c>
    </row>
    <row r="23" spans="1:13" ht="21.95" customHeight="1" x14ac:dyDescent="0.2">
      <c r="A23" s="80">
        <v>1</v>
      </c>
      <c r="B23" s="126" t="s">
        <v>121</v>
      </c>
      <c r="C23" s="195" t="s">
        <v>122</v>
      </c>
      <c r="D23" s="81" t="s">
        <v>51</v>
      </c>
      <c r="E23" s="81" t="s">
        <v>132</v>
      </c>
      <c r="F23" s="81" t="s">
        <v>131</v>
      </c>
      <c r="G23" s="81" t="s">
        <v>130</v>
      </c>
      <c r="H23" s="123" t="s">
        <v>89</v>
      </c>
      <c r="I23" s="81" t="s">
        <v>129</v>
      </c>
      <c r="J23" s="193">
        <v>4</v>
      </c>
      <c r="K23" s="78">
        <v>0</v>
      </c>
      <c r="L23" s="76" t="s">
        <v>80</v>
      </c>
      <c r="M23" s="194">
        <v>2</v>
      </c>
    </row>
    <row r="24" spans="1:13" ht="21.95" customHeight="1" x14ac:dyDescent="0.2">
      <c r="A24" s="80">
        <v>2</v>
      </c>
      <c r="B24" s="126" t="s">
        <v>123</v>
      </c>
      <c r="C24" s="195" t="s">
        <v>124</v>
      </c>
      <c r="D24" s="81" t="s">
        <v>51</v>
      </c>
      <c r="E24" s="81" t="s">
        <v>132</v>
      </c>
      <c r="F24" s="81" t="s">
        <v>131</v>
      </c>
      <c r="G24" s="81" t="s">
        <v>130</v>
      </c>
      <c r="H24" s="123" t="s">
        <v>89</v>
      </c>
      <c r="I24" s="81" t="s">
        <v>129</v>
      </c>
      <c r="J24" s="193">
        <v>4</v>
      </c>
      <c r="K24" s="78">
        <v>0</v>
      </c>
      <c r="L24" s="76" t="s">
        <v>80</v>
      </c>
      <c r="M24" s="194">
        <v>2</v>
      </c>
    </row>
    <row r="25" spans="1:13" ht="21.95" customHeight="1" x14ac:dyDescent="0.2">
      <c r="A25" s="80">
        <v>3</v>
      </c>
      <c r="B25" s="124" t="s">
        <v>133</v>
      </c>
      <c r="C25" s="195" t="s">
        <v>93</v>
      </c>
      <c r="D25" s="81" t="s">
        <v>51</v>
      </c>
      <c r="E25" s="81" t="s">
        <v>132</v>
      </c>
      <c r="F25" s="81" t="s">
        <v>131</v>
      </c>
      <c r="G25" s="81" t="s">
        <v>130</v>
      </c>
      <c r="H25" s="123" t="s">
        <v>89</v>
      </c>
      <c r="I25" s="81" t="s">
        <v>129</v>
      </c>
      <c r="J25" s="193">
        <v>4</v>
      </c>
      <c r="K25" s="78">
        <v>0</v>
      </c>
      <c r="L25" s="76" t="s">
        <v>80</v>
      </c>
      <c r="M25" s="194">
        <v>2</v>
      </c>
    </row>
    <row r="26" spans="1:13" ht="21.95" customHeight="1" x14ac:dyDescent="0.2">
      <c r="A26" s="80">
        <v>4</v>
      </c>
      <c r="B26" s="124" t="s">
        <v>125</v>
      </c>
      <c r="C26" s="195" t="s">
        <v>101</v>
      </c>
      <c r="D26" s="81" t="s">
        <v>51</v>
      </c>
      <c r="E26" s="81" t="s">
        <v>132</v>
      </c>
      <c r="F26" s="81" t="s">
        <v>131</v>
      </c>
      <c r="G26" s="81" t="s">
        <v>130</v>
      </c>
      <c r="H26" s="123" t="s">
        <v>89</v>
      </c>
      <c r="I26" s="81" t="s">
        <v>129</v>
      </c>
      <c r="J26" s="193">
        <v>4</v>
      </c>
      <c r="K26" s="78">
        <v>0</v>
      </c>
      <c r="L26" s="76" t="s">
        <v>80</v>
      </c>
      <c r="M26" s="194">
        <v>2</v>
      </c>
    </row>
    <row r="27" spans="1:13" ht="21.95" customHeight="1" x14ac:dyDescent="0.2">
      <c r="A27" s="80">
        <v>5</v>
      </c>
      <c r="B27" s="124" t="s">
        <v>100</v>
      </c>
      <c r="C27" s="195" t="s">
        <v>101</v>
      </c>
      <c r="D27" s="81" t="s">
        <v>51</v>
      </c>
      <c r="E27" s="81" t="s">
        <v>132</v>
      </c>
      <c r="F27" s="81" t="s">
        <v>131</v>
      </c>
      <c r="G27" s="81" t="s">
        <v>130</v>
      </c>
      <c r="H27" s="123" t="s">
        <v>89</v>
      </c>
      <c r="I27" s="81" t="s">
        <v>129</v>
      </c>
      <c r="J27" s="193">
        <v>4</v>
      </c>
      <c r="K27" s="78">
        <v>0</v>
      </c>
      <c r="L27" s="76" t="s">
        <v>80</v>
      </c>
      <c r="M27" s="194">
        <v>2</v>
      </c>
    </row>
    <row r="28" spans="1:13" ht="21.95" customHeight="1" x14ac:dyDescent="0.2">
      <c r="A28" s="80">
        <v>6</v>
      </c>
      <c r="B28" s="126" t="s">
        <v>102</v>
      </c>
      <c r="C28" s="195" t="s">
        <v>93</v>
      </c>
      <c r="D28" s="81" t="s">
        <v>51</v>
      </c>
      <c r="E28" s="81" t="s">
        <v>132</v>
      </c>
      <c r="F28" s="81" t="s">
        <v>131</v>
      </c>
      <c r="G28" s="81" t="s">
        <v>130</v>
      </c>
      <c r="H28" s="123" t="s">
        <v>89</v>
      </c>
      <c r="I28" s="81" t="s">
        <v>129</v>
      </c>
      <c r="J28" s="193">
        <v>4</v>
      </c>
      <c r="K28" s="78">
        <v>0</v>
      </c>
      <c r="L28" s="76" t="s">
        <v>80</v>
      </c>
      <c r="M28" s="194">
        <v>2</v>
      </c>
    </row>
    <row r="29" spans="1:13" ht="21.95" customHeight="1" x14ac:dyDescent="0.2">
      <c r="A29" s="80">
        <v>7</v>
      </c>
      <c r="B29" s="126" t="s">
        <v>134</v>
      </c>
      <c r="C29" s="195" t="s">
        <v>135</v>
      </c>
      <c r="D29" s="81" t="s">
        <v>51</v>
      </c>
      <c r="E29" s="81" t="s">
        <v>132</v>
      </c>
      <c r="F29" s="81" t="s">
        <v>131</v>
      </c>
      <c r="G29" s="81" t="s">
        <v>130</v>
      </c>
      <c r="H29" s="123" t="s">
        <v>89</v>
      </c>
      <c r="I29" s="81" t="s">
        <v>129</v>
      </c>
      <c r="J29" s="193">
        <v>4</v>
      </c>
      <c r="K29" s="78">
        <v>0</v>
      </c>
      <c r="L29" s="76" t="s">
        <v>80</v>
      </c>
      <c r="M29" s="194">
        <v>2</v>
      </c>
    </row>
    <row r="30" spans="1:13" ht="21.95" customHeight="1" x14ac:dyDescent="0.2">
      <c r="A30" s="80">
        <v>8</v>
      </c>
      <c r="B30" s="126" t="s">
        <v>103</v>
      </c>
      <c r="C30" s="195" t="s">
        <v>77</v>
      </c>
      <c r="D30" s="81" t="s">
        <v>51</v>
      </c>
      <c r="E30" s="81" t="s">
        <v>132</v>
      </c>
      <c r="F30" s="81" t="s">
        <v>131</v>
      </c>
      <c r="G30" s="81" t="s">
        <v>130</v>
      </c>
      <c r="H30" s="123" t="s">
        <v>89</v>
      </c>
      <c r="I30" s="81" t="s">
        <v>129</v>
      </c>
      <c r="J30" s="193">
        <v>4</v>
      </c>
      <c r="K30" s="78">
        <v>0</v>
      </c>
      <c r="L30" s="76" t="s">
        <v>80</v>
      </c>
      <c r="M30" s="194">
        <v>2</v>
      </c>
    </row>
    <row r="31" spans="1:13" ht="21.95" customHeight="1" x14ac:dyDescent="0.2">
      <c r="A31" s="80">
        <v>9</v>
      </c>
      <c r="B31" s="124" t="s">
        <v>104</v>
      </c>
      <c r="C31" s="195" t="s">
        <v>136</v>
      </c>
      <c r="D31" s="81" t="s">
        <v>51</v>
      </c>
      <c r="E31" s="81" t="s">
        <v>132</v>
      </c>
      <c r="F31" s="81" t="s">
        <v>131</v>
      </c>
      <c r="G31" s="81" t="s">
        <v>130</v>
      </c>
      <c r="H31" s="123" t="s">
        <v>89</v>
      </c>
      <c r="I31" s="81" t="s">
        <v>129</v>
      </c>
      <c r="J31" s="193">
        <v>4</v>
      </c>
      <c r="K31" s="78">
        <v>0</v>
      </c>
      <c r="L31" s="76" t="s">
        <v>80</v>
      </c>
      <c r="M31" s="194">
        <v>2</v>
      </c>
    </row>
    <row r="32" spans="1:13" ht="21.95" customHeight="1" x14ac:dyDescent="0.2">
      <c r="A32" s="80">
        <v>10</v>
      </c>
      <c r="B32" s="126" t="s">
        <v>83</v>
      </c>
      <c r="C32" s="195" t="s">
        <v>101</v>
      </c>
      <c r="D32" s="81" t="s">
        <v>51</v>
      </c>
      <c r="E32" s="81" t="s">
        <v>132</v>
      </c>
      <c r="F32" s="81" t="s">
        <v>131</v>
      </c>
      <c r="G32" s="81" t="s">
        <v>130</v>
      </c>
      <c r="H32" s="123" t="s">
        <v>89</v>
      </c>
      <c r="I32" s="81" t="s">
        <v>129</v>
      </c>
      <c r="J32" s="193">
        <v>4</v>
      </c>
      <c r="K32" s="78">
        <v>0</v>
      </c>
      <c r="L32" s="76" t="s">
        <v>80</v>
      </c>
      <c r="M32" s="194">
        <v>2</v>
      </c>
    </row>
    <row r="33" spans="1:13" ht="21.95" customHeight="1" x14ac:dyDescent="0.2">
      <c r="A33" s="80">
        <v>11</v>
      </c>
      <c r="B33" s="124" t="s">
        <v>82</v>
      </c>
      <c r="C33" s="195" t="s">
        <v>101</v>
      </c>
      <c r="D33" s="81" t="s">
        <v>51</v>
      </c>
      <c r="E33" s="81" t="s">
        <v>132</v>
      </c>
      <c r="F33" s="81" t="s">
        <v>131</v>
      </c>
      <c r="G33" s="81" t="s">
        <v>130</v>
      </c>
      <c r="H33" s="123" t="s">
        <v>89</v>
      </c>
      <c r="I33" s="81" t="s">
        <v>129</v>
      </c>
      <c r="J33" s="193">
        <v>4</v>
      </c>
      <c r="K33" s="78">
        <v>0</v>
      </c>
      <c r="L33" s="76" t="s">
        <v>80</v>
      </c>
      <c r="M33" s="194">
        <v>2</v>
      </c>
    </row>
    <row r="34" spans="1:13" ht="21.95" customHeight="1" x14ac:dyDescent="0.2">
      <c r="A34" s="80">
        <v>12</v>
      </c>
      <c r="B34" s="126" t="s">
        <v>107</v>
      </c>
      <c r="C34" s="195" t="s">
        <v>92</v>
      </c>
      <c r="D34" s="81" t="s">
        <v>51</v>
      </c>
      <c r="E34" s="81" t="s">
        <v>132</v>
      </c>
      <c r="F34" s="81" t="s">
        <v>131</v>
      </c>
      <c r="G34" s="81" t="s">
        <v>130</v>
      </c>
      <c r="H34" s="123" t="s">
        <v>89</v>
      </c>
      <c r="I34" s="81" t="s">
        <v>129</v>
      </c>
      <c r="J34" s="193">
        <v>4</v>
      </c>
      <c r="K34" s="78">
        <v>0</v>
      </c>
      <c r="L34" s="76" t="s">
        <v>80</v>
      </c>
      <c r="M34" s="194">
        <v>2</v>
      </c>
    </row>
    <row r="35" spans="1:13" ht="21.95" customHeight="1" x14ac:dyDescent="0.2">
      <c r="A35" s="80">
        <v>13</v>
      </c>
      <c r="B35" s="126" t="s">
        <v>108</v>
      </c>
      <c r="C35" s="195" t="s">
        <v>137</v>
      </c>
      <c r="D35" s="81" t="s">
        <v>51</v>
      </c>
      <c r="E35" s="81" t="s">
        <v>132</v>
      </c>
      <c r="F35" s="81" t="s">
        <v>131</v>
      </c>
      <c r="G35" s="81" t="s">
        <v>130</v>
      </c>
      <c r="H35" s="123" t="s">
        <v>89</v>
      </c>
      <c r="I35" s="81" t="s">
        <v>129</v>
      </c>
      <c r="J35" s="193">
        <v>4</v>
      </c>
      <c r="K35" s="78">
        <v>0</v>
      </c>
      <c r="L35" s="76" t="s">
        <v>80</v>
      </c>
      <c r="M35" s="194">
        <v>2</v>
      </c>
    </row>
    <row r="36" spans="1:13" ht="21.95" customHeight="1" x14ac:dyDescent="0.2">
      <c r="A36" s="80">
        <v>14</v>
      </c>
      <c r="B36" s="124" t="s">
        <v>84</v>
      </c>
      <c r="C36" s="195" t="s">
        <v>78</v>
      </c>
      <c r="D36" s="81" t="s">
        <v>51</v>
      </c>
      <c r="E36" s="81" t="s">
        <v>132</v>
      </c>
      <c r="F36" s="81" t="s">
        <v>131</v>
      </c>
      <c r="G36" s="81" t="s">
        <v>130</v>
      </c>
      <c r="H36" s="123" t="s">
        <v>89</v>
      </c>
      <c r="I36" s="81" t="s">
        <v>129</v>
      </c>
      <c r="J36" s="193">
        <v>4</v>
      </c>
      <c r="K36" s="78">
        <v>0</v>
      </c>
      <c r="L36" s="76" t="s">
        <v>80</v>
      </c>
      <c r="M36" s="194">
        <v>2</v>
      </c>
    </row>
    <row r="37" spans="1:13" ht="21.95" customHeight="1" x14ac:dyDescent="0.2">
      <c r="A37" s="80">
        <v>15</v>
      </c>
      <c r="B37" s="126" t="s">
        <v>138</v>
      </c>
      <c r="C37" s="195" t="s">
        <v>135</v>
      </c>
      <c r="D37" s="81" t="s">
        <v>51</v>
      </c>
      <c r="E37" s="81" t="s">
        <v>132</v>
      </c>
      <c r="F37" s="81" t="s">
        <v>131</v>
      </c>
      <c r="G37" s="81" t="s">
        <v>130</v>
      </c>
      <c r="H37" s="123" t="s">
        <v>89</v>
      </c>
      <c r="I37" s="81" t="s">
        <v>129</v>
      </c>
      <c r="J37" s="193">
        <v>4</v>
      </c>
      <c r="K37" s="78">
        <v>0</v>
      </c>
      <c r="L37" s="76" t="s">
        <v>80</v>
      </c>
      <c r="M37" s="194">
        <v>2</v>
      </c>
    </row>
    <row r="38" spans="1:13" ht="21.95" customHeight="1" x14ac:dyDescent="0.2">
      <c r="A38" s="80">
        <v>16</v>
      </c>
      <c r="B38" s="126" t="s">
        <v>110</v>
      </c>
      <c r="C38" s="195" t="s">
        <v>85</v>
      </c>
      <c r="D38" s="81" t="s">
        <v>51</v>
      </c>
      <c r="E38" s="81" t="s">
        <v>132</v>
      </c>
      <c r="F38" s="81" t="s">
        <v>131</v>
      </c>
      <c r="G38" s="81" t="s">
        <v>130</v>
      </c>
      <c r="H38" s="123" t="s">
        <v>89</v>
      </c>
      <c r="I38" s="81" t="s">
        <v>129</v>
      </c>
      <c r="J38" s="193">
        <v>4</v>
      </c>
      <c r="K38" s="78">
        <v>0</v>
      </c>
      <c r="L38" s="76" t="s">
        <v>80</v>
      </c>
      <c r="M38" s="194">
        <v>2</v>
      </c>
    </row>
    <row r="39" spans="1:13" ht="21.95" customHeight="1" x14ac:dyDescent="0.2">
      <c r="A39" s="80">
        <v>17</v>
      </c>
      <c r="B39" s="124" t="s">
        <v>111</v>
      </c>
      <c r="C39" s="196" t="s">
        <v>81</v>
      </c>
      <c r="D39" s="81" t="s">
        <v>51</v>
      </c>
      <c r="E39" s="81" t="s">
        <v>132</v>
      </c>
      <c r="F39" s="81" t="s">
        <v>131</v>
      </c>
      <c r="G39" s="81" t="s">
        <v>130</v>
      </c>
      <c r="H39" s="123" t="s">
        <v>89</v>
      </c>
      <c r="I39" s="81" t="s">
        <v>129</v>
      </c>
      <c r="J39" s="193">
        <v>4</v>
      </c>
      <c r="K39" s="78">
        <v>0</v>
      </c>
      <c r="L39" s="76" t="s">
        <v>80</v>
      </c>
      <c r="M39" s="194">
        <v>2</v>
      </c>
    </row>
    <row r="40" spans="1:13" ht="21.95" customHeight="1" x14ac:dyDescent="0.2">
      <c r="A40" s="80">
        <v>18</v>
      </c>
      <c r="B40" s="126" t="s">
        <v>128</v>
      </c>
      <c r="C40" s="195" t="s">
        <v>139</v>
      </c>
      <c r="D40" s="81" t="s">
        <v>66</v>
      </c>
      <c r="E40" s="81" t="s">
        <v>132</v>
      </c>
      <c r="F40" s="81" t="s">
        <v>131</v>
      </c>
      <c r="G40" s="81" t="s">
        <v>130</v>
      </c>
      <c r="H40" s="123" t="s">
        <v>89</v>
      </c>
      <c r="I40" s="81" t="s">
        <v>129</v>
      </c>
      <c r="J40" s="193">
        <v>4</v>
      </c>
      <c r="K40" s="78">
        <v>0</v>
      </c>
      <c r="L40" s="76" t="s">
        <v>80</v>
      </c>
      <c r="M40" s="194">
        <v>2</v>
      </c>
    </row>
    <row r="41" spans="1:13" ht="21.95" customHeight="1" x14ac:dyDescent="0.2">
      <c r="A41" s="80">
        <v>19</v>
      </c>
      <c r="B41" s="126" t="s">
        <v>127</v>
      </c>
      <c r="C41" s="195" t="s">
        <v>140</v>
      </c>
      <c r="D41" s="81" t="s">
        <v>66</v>
      </c>
      <c r="E41" s="81" t="s">
        <v>132</v>
      </c>
      <c r="F41" s="81" t="s">
        <v>131</v>
      </c>
      <c r="G41" s="81" t="s">
        <v>130</v>
      </c>
      <c r="H41" s="123" t="s">
        <v>89</v>
      </c>
      <c r="I41" s="81" t="s">
        <v>129</v>
      </c>
      <c r="J41" s="193">
        <v>4</v>
      </c>
      <c r="K41" s="78">
        <v>0</v>
      </c>
      <c r="L41" s="76" t="s">
        <v>80</v>
      </c>
      <c r="M41" s="194">
        <v>2</v>
      </c>
    </row>
    <row r="42" spans="1:13" ht="21.95" customHeight="1" x14ac:dyDescent="0.2">
      <c r="A42" s="80">
        <v>20</v>
      </c>
      <c r="B42" s="126" t="s">
        <v>114</v>
      </c>
      <c r="C42" s="195" t="s">
        <v>113</v>
      </c>
      <c r="D42" s="81" t="s">
        <v>66</v>
      </c>
      <c r="E42" s="81" t="s">
        <v>132</v>
      </c>
      <c r="F42" s="81" t="s">
        <v>131</v>
      </c>
      <c r="G42" s="81" t="s">
        <v>130</v>
      </c>
      <c r="H42" s="123" t="s">
        <v>89</v>
      </c>
      <c r="I42" s="81" t="s">
        <v>129</v>
      </c>
      <c r="J42" s="193">
        <v>4</v>
      </c>
      <c r="K42" s="78">
        <v>0</v>
      </c>
      <c r="L42" s="76" t="s">
        <v>80</v>
      </c>
      <c r="M42" s="194">
        <v>2</v>
      </c>
    </row>
    <row r="43" spans="1:13" ht="21.95" customHeight="1" x14ac:dyDescent="0.2">
      <c r="A43" s="80">
        <v>21</v>
      </c>
      <c r="B43" s="124" t="s">
        <v>141</v>
      </c>
      <c r="C43" s="195" t="s">
        <v>95</v>
      </c>
      <c r="D43" s="81" t="s">
        <v>66</v>
      </c>
      <c r="E43" s="81" t="s">
        <v>132</v>
      </c>
      <c r="F43" s="81" t="s">
        <v>131</v>
      </c>
      <c r="G43" s="81" t="s">
        <v>130</v>
      </c>
      <c r="H43" s="123" t="s">
        <v>89</v>
      </c>
      <c r="I43" s="81" t="s">
        <v>129</v>
      </c>
      <c r="J43" s="193">
        <v>4</v>
      </c>
      <c r="K43" s="78">
        <v>0</v>
      </c>
      <c r="L43" s="76" t="s">
        <v>80</v>
      </c>
      <c r="M43" s="194">
        <v>2</v>
      </c>
    </row>
    <row r="44" spans="1:13" ht="21.95" customHeight="1" x14ac:dyDescent="0.2">
      <c r="A44" s="80">
        <v>22</v>
      </c>
      <c r="B44" s="126" t="s">
        <v>88</v>
      </c>
      <c r="C44" s="195" t="s">
        <v>113</v>
      </c>
      <c r="D44" s="81" t="s">
        <v>66</v>
      </c>
      <c r="E44" s="81" t="s">
        <v>132</v>
      </c>
      <c r="F44" s="81" t="s">
        <v>131</v>
      </c>
      <c r="G44" s="81" t="s">
        <v>130</v>
      </c>
      <c r="H44" s="123" t="s">
        <v>89</v>
      </c>
      <c r="I44" s="81" t="s">
        <v>129</v>
      </c>
      <c r="J44" s="193">
        <v>4</v>
      </c>
      <c r="K44" s="78">
        <v>0</v>
      </c>
      <c r="L44" s="76" t="s">
        <v>80</v>
      </c>
      <c r="M44" s="194">
        <v>2</v>
      </c>
    </row>
    <row r="45" spans="1:13" ht="21.95" customHeight="1" x14ac:dyDescent="0.2">
      <c r="A45" s="80">
        <v>23</v>
      </c>
      <c r="B45" s="126" t="s">
        <v>112</v>
      </c>
      <c r="C45" s="195" t="s">
        <v>79</v>
      </c>
      <c r="D45" s="81" t="s">
        <v>66</v>
      </c>
      <c r="E45" s="81" t="s">
        <v>132</v>
      </c>
      <c r="F45" s="81" t="s">
        <v>131</v>
      </c>
      <c r="G45" s="81" t="s">
        <v>130</v>
      </c>
      <c r="H45" s="123" t="s">
        <v>89</v>
      </c>
      <c r="I45" s="81" t="s">
        <v>129</v>
      </c>
      <c r="J45" s="193">
        <v>4</v>
      </c>
      <c r="K45" s="78">
        <v>0</v>
      </c>
      <c r="L45" s="76" t="s">
        <v>80</v>
      </c>
      <c r="M45" s="194">
        <v>2</v>
      </c>
    </row>
    <row r="46" spans="1:13" ht="21.95" customHeight="1" x14ac:dyDescent="0.2">
      <c r="A46" s="80">
        <v>24</v>
      </c>
      <c r="B46" s="126" t="s">
        <v>116</v>
      </c>
      <c r="C46" s="195" t="s">
        <v>79</v>
      </c>
      <c r="D46" s="81" t="s">
        <v>66</v>
      </c>
      <c r="E46" s="81" t="s">
        <v>132</v>
      </c>
      <c r="F46" s="81" t="s">
        <v>131</v>
      </c>
      <c r="G46" s="81" t="s">
        <v>130</v>
      </c>
      <c r="H46" s="123" t="s">
        <v>89</v>
      </c>
      <c r="I46" s="81" t="s">
        <v>129</v>
      </c>
      <c r="J46" s="193">
        <v>4</v>
      </c>
      <c r="K46" s="78">
        <v>0</v>
      </c>
      <c r="L46" s="76" t="s">
        <v>80</v>
      </c>
      <c r="M46" s="194">
        <v>2</v>
      </c>
    </row>
    <row r="47" spans="1:13" ht="21.95" customHeight="1" x14ac:dyDescent="0.2">
      <c r="A47" s="80">
        <v>25</v>
      </c>
      <c r="B47" s="126" t="s">
        <v>115</v>
      </c>
      <c r="C47" s="195" t="s">
        <v>113</v>
      </c>
      <c r="D47" s="81" t="s">
        <v>66</v>
      </c>
      <c r="E47" s="81" t="s">
        <v>132</v>
      </c>
      <c r="F47" s="81" t="s">
        <v>131</v>
      </c>
      <c r="G47" s="81" t="s">
        <v>130</v>
      </c>
      <c r="H47" s="123" t="s">
        <v>89</v>
      </c>
      <c r="I47" s="81" t="s">
        <v>129</v>
      </c>
      <c r="J47" s="193">
        <v>4</v>
      </c>
      <c r="K47" s="78">
        <v>0</v>
      </c>
      <c r="L47" s="76" t="s">
        <v>80</v>
      </c>
      <c r="M47" s="194">
        <v>2</v>
      </c>
    </row>
    <row r="48" spans="1:13" ht="21.95" customHeight="1" x14ac:dyDescent="0.2">
      <c r="A48" s="80">
        <v>26</v>
      </c>
      <c r="B48" s="126" t="s">
        <v>117</v>
      </c>
      <c r="C48" s="195" t="s">
        <v>79</v>
      </c>
      <c r="D48" s="81" t="s">
        <v>66</v>
      </c>
      <c r="E48" s="81" t="s">
        <v>132</v>
      </c>
      <c r="F48" s="81" t="s">
        <v>131</v>
      </c>
      <c r="G48" s="81" t="s">
        <v>130</v>
      </c>
      <c r="H48" s="123" t="s">
        <v>89</v>
      </c>
      <c r="I48" s="81" t="s">
        <v>129</v>
      </c>
      <c r="J48" s="193">
        <v>4</v>
      </c>
      <c r="K48" s="78">
        <v>0</v>
      </c>
      <c r="L48" s="76" t="s">
        <v>80</v>
      </c>
      <c r="M48" s="194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2" type="noConversion"/>
  <dataValidations count="11">
    <dataValidation type="list" allowBlank="1" showInputMessage="1" showErrorMessage="1" sqref="D917:D1415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16" xr:uid="{00000000-0002-0000-0000-000004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16" xr:uid="{00000000-0002-0000-0000-000005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16" xr:uid="{00000000-0002-0000-0000-000006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16" xr:uid="{00000000-0002-0000-0000-000007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16" xr:uid="{00000000-0002-0000-0000-000008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16" xr:uid="{00000000-0002-0000-0000-000009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22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6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35">
      <c r="A1" s="147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90"/>
      <c r="O1" s="23"/>
      <c r="P1" s="10"/>
      <c r="Q1" s="11"/>
    </row>
    <row r="2" spans="1:17" s="12" customFormat="1" ht="24.75" customHeight="1" x14ac:dyDescent="0.25">
      <c r="A2" s="7"/>
      <c r="B2" s="5"/>
      <c r="C2" s="31" t="s">
        <v>7</v>
      </c>
      <c r="D2" s="154" t="str">
        <f>เก็บข้อมูลHRD!C2</f>
        <v>สำนักงานปศุสัตว์จังหวัดบึงกาฬ</v>
      </c>
      <c r="E2" s="154"/>
      <c r="F2" s="154"/>
      <c r="G2" s="154"/>
      <c r="H2" s="154"/>
      <c r="I2" s="154"/>
      <c r="J2" s="155" t="s">
        <v>74</v>
      </c>
      <c r="K2" s="155"/>
      <c r="L2" s="154" t="str">
        <f>เก็บข้อมูลHRD!J4</f>
        <v>น.ส.อรปรียา หินวันต์</v>
      </c>
      <c r="M2" s="154"/>
      <c r="N2" s="91"/>
      <c r="O2" s="22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25">
      <c r="A4" s="8"/>
      <c r="B4" s="149" t="s">
        <v>46</v>
      </c>
      <c r="C4" s="150"/>
      <c r="D4" s="118">
        <f>เก็บข้อมูลHRD!D4</f>
        <v>18</v>
      </c>
      <c r="E4" s="32" t="s">
        <v>53</v>
      </c>
      <c r="F4" s="118">
        <f>เก็บข้อมูลHRD!F4</f>
        <v>9</v>
      </c>
      <c r="G4" s="33"/>
      <c r="H4" s="34" t="s">
        <v>47</v>
      </c>
      <c r="I4" s="151">
        <f>เก็บข้อมูลHRD!H4</f>
        <v>2565</v>
      </c>
      <c r="J4" s="152"/>
      <c r="K4" s="153" t="s">
        <v>45</v>
      </c>
      <c r="L4" s="153"/>
      <c r="M4" s="35" t="str">
        <f>เก็บข้อมูลHRD!L4:M4</f>
        <v>มีค. 65</v>
      </c>
      <c r="N4" s="92"/>
      <c r="O4" s="24"/>
      <c r="P4" s="19"/>
    </row>
    <row r="5" spans="1:17" s="27" customFormat="1" ht="5.25" customHeight="1" x14ac:dyDescent="0.2">
      <c r="A5" s="9"/>
      <c r="B5" s="146"/>
      <c r="C5" s="146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166" t="s">
        <v>13</v>
      </c>
      <c r="B6" s="163" t="s">
        <v>34</v>
      </c>
      <c r="C6" s="164"/>
      <c r="D6" s="164"/>
      <c r="E6" s="164"/>
      <c r="F6" s="165"/>
      <c r="G6" s="36"/>
      <c r="H6" s="143" t="s">
        <v>32</v>
      </c>
      <c r="I6" s="143"/>
      <c r="J6" s="143"/>
      <c r="K6" s="142" t="s">
        <v>33</v>
      </c>
      <c r="L6" s="142"/>
      <c r="M6" s="142"/>
      <c r="N6" s="93"/>
      <c r="O6" s="20"/>
      <c r="P6" s="26"/>
      <c r="Q6" s="26"/>
    </row>
    <row r="7" spans="1:17" ht="24.95" customHeight="1" x14ac:dyDescent="0.35">
      <c r="A7" s="167"/>
      <c r="B7" s="180" t="s">
        <v>51</v>
      </c>
      <c r="C7" s="181"/>
      <c r="D7" s="182"/>
      <c r="E7" s="178" t="s">
        <v>66</v>
      </c>
      <c r="F7" s="178"/>
      <c r="G7" s="39"/>
      <c r="H7" s="139" t="s">
        <v>15</v>
      </c>
      <c r="I7" s="139"/>
      <c r="J7" s="40">
        <f>COUNTIF(เก็บข้อมูลHRD!F7:F1922,"ความรู้/ทักษะเฉพาะทางในสายงาน")</f>
        <v>0</v>
      </c>
      <c r="K7" s="140" t="s">
        <v>48</v>
      </c>
      <c r="L7" s="140"/>
      <c r="M7" s="41">
        <f>COUNTIF(เก็บข้อมูลHRD!G7:G1922,"อบรมกับหน่วยงานนอกกรมฯ")</f>
        <v>0</v>
      </c>
      <c r="N7" s="95"/>
    </row>
    <row r="8" spans="1:17" ht="24.95" customHeight="1" x14ac:dyDescent="0.35">
      <c r="A8" s="167"/>
      <c r="B8" s="156" t="s">
        <v>8</v>
      </c>
      <c r="C8" s="156"/>
      <c r="D8" s="37">
        <f t="array" ref="D8">COUNTIFS(เก็บข้อมูลHRD!D7:D1922,"ข้าราชการ",เก็บข้อมูลHRD!M7:M1922,"1")</f>
        <v>10</v>
      </c>
      <c r="E8" s="38" t="s">
        <v>10</v>
      </c>
      <c r="F8" s="37">
        <f t="array" ref="F8">COUNTIFS(เก็บข้อมูลHRD!D7:D1922,"พนักงานราชการ",เก็บข้อมูลHRD!M7:M1922,"1")</f>
        <v>6</v>
      </c>
      <c r="G8" s="39"/>
      <c r="H8" s="139" t="s">
        <v>16</v>
      </c>
      <c r="I8" s="139"/>
      <c r="J8" s="40">
        <f>COUNTIF(เก็บข้อมูลHRD!F7:F1922,"ภาษา")</f>
        <v>0</v>
      </c>
      <c r="K8" s="160" t="s">
        <v>40</v>
      </c>
      <c r="L8" s="160"/>
      <c r="M8" s="41">
        <f>COUNTIF(เก็บข้อมูลHRD!G7:G1922,"อบรมกับหน่วยงานในกรมฯ")</f>
        <v>0</v>
      </c>
      <c r="N8" s="95"/>
      <c r="P8" s="28"/>
    </row>
    <row r="9" spans="1:17" ht="24.95" customHeight="1" x14ac:dyDescent="0.35">
      <c r="A9" s="167"/>
      <c r="B9" s="156" t="s">
        <v>9</v>
      </c>
      <c r="C9" s="156"/>
      <c r="D9" s="42">
        <f t="array" ref="D9">SUMPRODUCT(IF(เก็บข้อมูลHRD!D7:D1922="ข้าราชการ",IF(เก็บข้อมูลHRD!B7:B1922&lt;&gt;"",IF(เก็บข้อมูลHRD!M7:M1922=1,1/COUNTIFS(เก็บข้อมูลHRD!B7:B1922,เก็บข้อมูลHRD!B7:B1922,เก็บข้อมูลHRD!D7:D1922,"ข้าราชการ",เก็บข้อมูลHRD!B7:B1922,"&lt;&gt;",เก็บข้อมูลHRD!M7:M1922,"=1")))))</f>
        <v>10</v>
      </c>
      <c r="E9" s="38" t="s">
        <v>11</v>
      </c>
      <c r="F9" s="37">
        <f t="array" ref="F9">SUMPRODUCT(IF(เก็บข้อมูลHRD!D7:D1922="พนักงานราชการ",IF(เก็บข้อมูลHRD!B7:B1922&lt;&gt;"",IF(เก็บข้อมูลHRD!M7:M1922=1,1/COUNTIFS(เก็บข้อมูลHRD!B7:B1922,เก็บข้อมูลHRD!B7:B1922,เก็บข้อมูลHRD!D7:D1922,"พนักงานราชการ",เก็บข้อมูลHRD!B7:B1922,"&lt;&gt;",เก็บข้อมูลHRD!M7:M1922,"=1")))))</f>
        <v>6</v>
      </c>
      <c r="G9" s="44"/>
      <c r="H9" s="139" t="s">
        <v>17</v>
      </c>
      <c r="I9" s="139"/>
      <c r="J9" s="40">
        <f>COUNTIF(เก็บข้อมูลHRD!F7:F1922,"ภาวะผู้นำ/คุณธรรม/จริยธรรม")</f>
        <v>0</v>
      </c>
      <c r="K9" s="140" t="s">
        <v>49</v>
      </c>
      <c r="L9" s="140"/>
      <c r="M9" s="41">
        <f>COUNTIF(เก็บข้อมูลHRD!G7:G1922,"e-Learning")</f>
        <v>26</v>
      </c>
      <c r="N9" s="95"/>
    </row>
    <row r="10" spans="1:17" ht="24.95" customHeight="1" x14ac:dyDescent="0.35">
      <c r="A10" s="168"/>
      <c r="B10" s="156" t="s">
        <v>75</v>
      </c>
      <c r="C10" s="156"/>
      <c r="D10" s="43">
        <f t="array" ref="D10">D9/D4*100</f>
        <v>55.555555555555557</v>
      </c>
      <c r="E10" s="38" t="s">
        <v>76</v>
      </c>
      <c r="F10" s="43">
        <f t="array" ref="F10">F9/F4*100</f>
        <v>66.666666666666657</v>
      </c>
      <c r="G10" s="45"/>
      <c r="H10" s="139" t="s">
        <v>18</v>
      </c>
      <c r="I10" s="139"/>
      <c r="J10" s="40">
        <f t="array" ref="J10">COUNTIF(เก็บข้อมูลHRD!F7:F922,"จิตอาสา/บริการ")</f>
        <v>0</v>
      </c>
      <c r="K10" s="140" t="s">
        <v>23</v>
      </c>
      <c r="L10" s="140"/>
      <c r="M10" s="41">
        <f>COUNTIF(เก็บข้อมูลHRD!G7:G1922,"ชุมชนนักปฏิบัติ(CoP)")</f>
        <v>16</v>
      </c>
      <c r="N10" s="95"/>
    </row>
    <row r="11" spans="1:17" ht="24.95" customHeight="1" x14ac:dyDescent="0.35">
      <c r="A11" s="175" t="s">
        <v>14</v>
      </c>
      <c r="B11" s="172" t="s">
        <v>35</v>
      </c>
      <c r="C11" s="173"/>
      <c r="D11" s="173"/>
      <c r="E11" s="173"/>
      <c r="F11" s="174"/>
      <c r="G11" s="39"/>
      <c r="H11" s="139" t="s">
        <v>19</v>
      </c>
      <c r="I11" s="139"/>
      <c r="J11" s="40">
        <f>COUNTIF(เก็บข้อมูลHRD!F7:F1922,"ความรับผิดชอบ/ซื่อสัตย์สุจริต")</f>
        <v>0</v>
      </c>
      <c r="K11" s="140" t="s">
        <v>26</v>
      </c>
      <c r="L11" s="140"/>
      <c r="M11" s="41">
        <f>COUNTIF(เก็บข้อมูลHRD!G7:G1922,"สอนงาน")</f>
        <v>0</v>
      </c>
      <c r="N11" s="95"/>
    </row>
    <row r="12" spans="1:17" ht="24.95" customHeight="1" x14ac:dyDescent="0.35">
      <c r="A12" s="176"/>
      <c r="B12" s="169" t="s">
        <v>51</v>
      </c>
      <c r="C12" s="170"/>
      <c r="D12" s="171"/>
      <c r="E12" s="179" t="s">
        <v>66</v>
      </c>
      <c r="F12" s="179"/>
      <c r="G12" s="39"/>
      <c r="H12" s="139" t="s">
        <v>20</v>
      </c>
      <c r="I12" s="139"/>
      <c r="J12" s="40">
        <f>COUNTIF(เก็บข้อมูลHRD!F7:F1922,"ทำงานเป็นทีม")</f>
        <v>0</v>
      </c>
      <c r="K12" s="140" t="s">
        <v>27</v>
      </c>
      <c r="L12" s="140"/>
      <c r="M12" s="41">
        <f>COUNTIF(เก็บข้อมูลHRD!G7:G1922,"มอบหมายงาน")</f>
        <v>0</v>
      </c>
      <c r="N12" s="95"/>
    </row>
    <row r="13" spans="1:17" ht="24.95" customHeight="1" x14ac:dyDescent="0.35">
      <c r="A13" s="176"/>
      <c r="B13" s="145" t="s">
        <v>8</v>
      </c>
      <c r="C13" s="145"/>
      <c r="D13" s="37">
        <f t="array" ref="D13">COUNTIFS(เก็บข้อมูลHRD!D7:D1922,"ข้าราชการ",เก็บข้อมูลHRD!M7:M1922,"2")</f>
        <v>17</v>
      </c>
      <c r="E13" s="38" t="s">
        <v>10</v>
      </c>
      <c r="F13" s="37">
        <f t="array" ref="F13">COUNTIFS(เก็บข้อมูลHRD!D7:D1922,"พนักงานราชการ",เก็บข้อมูลHRD!M7:M1922,"2")</f>
        <v>9</v>
      </c>
      <c r="G13" s="44"/>
      <c r="H13" s="139" t="s">
        <v>24</v>
      </c>
      <c r="I13" s="139"/>
      <c r="J13" s="40">
        <f>COUNTIF(เก็บข้อมูลHRD!F7:F1922,"คิดค้น/ใช้นวัตกรรมใหม่ๆ")</f>
        <v>0</v>
      </c>
      <c r="K13" s="140" t="s">
        <v>28</v>
      </c>
      <c r="L13" s="140"/>
      <c r="M13" s="41">
        <f>COUNTIF(เก็บข้อมูลHRD!G7:G1922,"ดูงานนอกสถานที่")</f>
        <v>0</v>
      </c>
      <c r="N13" s="95"/>
      <c r="Q13" s="21" t="s">
        <v>57</v>
      </c>
    </row>
    <row r="14" spans="1:17" ht="24.95" customHeight="1" x14ac:dyDescent="0.35">
      <c r="A14" s="176"/>
      <c r="B14" s="145" t="s">
        <v>9</v>
      </c>
      <c r="C14" s="145"/>
      <c r="D14" s="37">
        <f t="array" ref="D14">SUMPRODUCT(IF(เก็บข้อมูลHRD!D7:D1922="ข้าราชการ",IF(เก็บข้อมูลHRD!B7:B1922&lt;&gt;"",IF(เก็บข้อมูลHRD!M7:M1922=2,1/COUNTIFS(เก็บข้อมูลHRD!B7:B1922,เก็บข้อมูลHRD!B7:B1922,เก็บข้อมูลHRD!D7:D1922,"ข้าราชการ",เก็บข้อมูลHRD!B7:B1922,"&lt;&gt;",เก็บข้อมูลHRD!M7:M1922,"=2")))))</f>
        <v>17</v>
      </c>
      <c r="E14" s="38" t="s">
        <v>11</v>
      </c>
      <c r="F14" s="37">
        <f t="array" ref="F14">SUMPRODUCT(IF(เก็บข้อมูลHRD!D7:D1922="พนักงานราชการ",IF(เก็บข้อมูลHRD!B7:B1922&lt;&gt;"",IF(เก็บข้อมูลHRD!M7:M1922=2,1/COUNTIFS(เก็บข้อมูลHRD!B7:B1922,เก็บข้อมูลHRD!B7:B1922,เก็บข้อมูลHRD!D7:D1922,"พนักงานราชการ",เก็บข้อมูลHRD!B7:B1922,"&lt;&gt;",เก็บข้อมูลHRD!M7:M1922,"=2")))))</f>
        <v>9</v>
      </c>
      <c r="G14" s="45"/>
      <c r="H14" s="139" t="s">
        <v>25</v>
      </c>
      <c r="I14" s="139"/>
      <c r="J14" s="40">
        <f>COUNTIF(เก็บข้อมูลHRD!F7:F1922,"กฎหมาย/กฎระเบียบฯ")</f>
        <v>16</v>
      </c>
      <c r="K14" s="140" t="s">
        <v>29</v>
      </c>
      <c r="L14" s="140"/>
      <c r="M14" s="41">
        <f>COUNTIF(เก็บข้อมูลHRD!G7:G1922,"หมุนเวียนงาน")</f>
        <v>0</v>
      </c>
      <c r="N14" s="95"/>
    </row>
    <row r="15" spans="1:17" ht="24.95" customHeight="1" x14ac:dyDescent="0.35">
      <c r="A15" s="177"/>
      <c r="B15" s="145" t="s">
        <v>75</v>
      </c>
      <c r="C15" s="145"/>
      <c r="D15" s="43">
        <f>D14/D4*100</f>
        <v>94.444444444444443</v>
      </c>
      <c r="E15" s="38" t="s">
        <v>76</v>
      </c>
      <c r="F15" s="43">
        <f>F14/F4*100</f>
        <v>100</v>
      </c>
      <c r="G15" s="39"/>
      <c r="H15" s="139" t="s">
        <v>21</v>
      </c>
      <c r="I15" s="139"/>
      <c r="J15" s="40">
        <f>COUNTIF(เก็บข้อมูลHRD!F7:F1922,"การใช้เทคโนโลยี")</f>
        <v>26</v>
      </c>
      <c r="K15" s="140" t="s">
        <v>30</v>
      </c>
      <c r="L15" s="140"/>
      <c r="M15" s="41">
        <f>COUNTIF(เก็บข้อมูลHRD!G7:G1922,"เรียนรู้ด้วยตนเอง")</f>
        <v>0</v>
      </c>
      <c r="N15" s="95"/>
    </row>
    <row r="16" spans="1:17" ht="24.95" customHeight="1" x14ac:dyDescent="0.35">
      <c r="A16" s="187" t="s">
        <v>12</v>
      </c>
      <c r="B16" s="158" t="s">
        <v>36</v>
      </c>
      <c r="C16" s="158"/>
      <c r="D16" s="158"/>
      <c r="E16" s="158"/>
      <c r="F16" s="159"/>
      <c r="G16" s="39"/>
      <c r="H16" s="139" t="s">
        <v>22</v>
      </c>
      <c r="I16" s="139"/>
      <c r="J16" s="40">
        <f>COUNTIF(เก็บข้อมูลHRD!F7:F1922,"ทักษะการคิด")</f>
        <v>0</v>
      </c>
      <c r="K16" s="140" t="s">
        <v>31</v>
      </c>
      <c r="L16" s="140"/>
      <c r="M16" s="41">
        <f>COUNTIF(เก็บข้อมูลHRD!G7:G1922,"อื่นๆ")</f>
        <v>0</v>
      </c>
      <c r="N16" s="95"/>
    </row>
    <row r="17" spans="1:18" ht="23.25" customHeight="1" x14ac:dyDescent="0.2">
      <c r="A17" s="187"/>
      <c r="B17" s="158" t="s">
        <v>51</v>
      </c>
      <c r="C17" s="158"/>
      <c r="D17" s="159"/>
      <c r="E17" s="188" t="s">
        <v>66</v>
      </c>
      <c r="F17" s="188"/>
      <c r="G17" s="44"/>
      <c r="H17" s="144" t="s">
        <v>52</v>
      </c>
      <c r="I17" s="144"/>
      <c r="J17" s="103">
        <f>SUM(J7:J16)</f>
        <v>42</v>
      </c>
      <c r="K17" s="144" t="s">
        <v>52</v>
      </c>
      <c r="L17" s="144"/>
      <c r="M17" s="104">
        <f>SUM(M7:M16)</f>
        <v>42</v>
      </c>
      <c r="N17" s="95"/>
    </row>
    <row r="18" spans="1:18" ht="24.95" customHeight="1" x14ac:dyDescent="0.3">
      <c r="A18" s="187"/>
      <c r="B18" s="157" t="s">
        <v>8</v>
      </c>
      <c r="C18" s="145"/>
      <c r="D18" s="37">
        <f>COUNTIF(เก็บข้อมูลHRD!D7:D1922,"ข้าราชการ")</f>
        <v>27</v>
      </c>
      <c r="E18" s="38" t="s">
        <v>10</v>
      </c>
      <c r="F18" s="37">
        <f t="array" ref="F18">COUNTIF(เก็บข้อมูลHRD!D7:D1922,"พนักงานราชการ")</f>
        <v>15</v>
      </c>
      <c r="G18" s="45"/>
      <c r="H18" s="184" t="s">
        <v>67</v>
      </c>
      <c r="I18" s="185"/>
      <c r="J18" s="185"/>
      <c r="K18" s="185"/>
      <c r="L18" s="185"/>
      <c r="M18" s="185"/>
      <c r="N18" s="45"/>
    </row>
    <row r="19" spans="1:18" ht="28.5" customHeight="1" x14ac:dyDescent="0.2">
      <c r="A19" s="187"/>
      <c r="B19" s="157" t="s">
        <v>9</v>
      </c>
      <c r="C19" s="145"/>
      <c r="D19" s="37">
        <f t="array" ref="D19">SUMPRODUCT(IF(เก็บข้อมูลHRD!D7:D1922="ข้าราชการ",IF(เก็บข้อมูลHRD!B7:B1922&lt;&gt;"",1/COUNTIFS(เก็บข้อมูลHRD!B7:B1922,เก็บข้อมูลHRD!B7:B1922,เก็บข้อมูลHRD!D7:D1922,"ข้าราชการ",เก็บข้อมูลHRD!B7:B1922,"&lt;&gt;"))))</f>
        <v>17</v>
      </c>
      <c r="E19" s="38" t="s">
        <v>11</v>
      </c>
      <c r="F19" s="37">
        <f t="array" ref="F19">SUMPRODUCT(IF(เก็บข้อมูลHRD!D7:D1922="พนักงานราชการ",IF(เก็บข้อมูลHRD!B7:B1922&lt;&gt;"",1/COUNTIFS(เก็บข้อมูลHRD!B7:B1922,เก็บข้อมูลHRD!B7:B1922,เก็บข้อมูลHRD!D7:D1922,"พนักงานราชการ",เก็บข้อมูลHRD!B7:B1922,"&lt;&gt;"))))</f>
        <v>9</v>
      </c>
      <c r="G19" s="44"/>
      <c r="H19" s="186"/>
      <c r="I19" s="186"/>
      <c r="J19" s="186"/>
      <c r="K19" s="186"/>
      <c r="L19" s="186"/>
      <c r="M19" s="186"/>
      <c r="N19" s="94"/>
    </row>
    <row r="20" spans="1:18" ht="24.95" customHeight="1" x14ac:dyDescent="0.3">
      <c r="A20" s="187"/>
      <c r="B20" s="157" t="s">
        <v>75</v>
      </c>
      <c r="C20" s="145"/>
      <c r="D20" s="43">
        <f>D19/D4*100</f>
        <v>94.444444444444443</v>
      </c>
      <c r="E20" s="38" t="s">
        <v>76</v>
      </c>
      <c r="F20" s="43">
        <f>F19/F4*100</f>
        <v>100</v>
      </c>
      <c r="G20" s="45"/>
      <c r="H20" s="186"/>
      <c r="I20" s="186"/>
      <c r="J20" s="186"/>
      <c r="K20" s="186"/>
      <c r="L20" s="186"/>
      <c r="M20" s="186"/>
      <c r="N20" s="50"/>
    </row>
    <row r="21" spans="1:18" ht="25.5" customHeight="1" x14ac:dyDescent="0.2">
      <c r="A21" s="187"/>
      <c r="B21" s="161" t="s">
        <v>39</v>
      </c>
      <c r="C21" s="161"/>
      <c r="D21" s="161"/>
      <c r="E21" s="161"/>
      <c r="F21" s="162"/>
      <c r="G21" s="119"/>
      <c r="H21" s="186"/>
      <c r="I21" s="186"/>
      <c r="J21" s="186"/>
      <c r="K21" s="186"/>
      <c r="L21" s="186"/>
      <c r="M21" s="186"/>
      <c r="N21" s="50"/>
      <c r="R21" s="21" t="s">
        <v>57</v>
      </c>
    </row>
    <row r="22" spans="1:18" ht="24" customHeight="1" x14ac:dyDescent="0.2">
      <c r="A22" s="187"/>
      <c r="B22" s="189" t="s">
        <v>38</v>
      </c>
      <c r="C22" s="190"/>
      <c r="D22" s="46">
        <f t="array" ref="D22">SUMPRODUCT(IF(เก็บข้อมูลHRD!L7:L1922="มี",IF(เก็บข้อมูลHRD!B7:B1922&lt;&gt;"",1/COUNTIFS(เก็บข้อมูลHRD!B7:B1922,เก็บข้อมูลHRD!B7:B1922,เก็บข้อมูลHRD!L7:L1922,"มี",เก็บข้อมูลHRD!B7:B1922,"&lt;&gt;"))))</f>
        <v>26</v>
      </c>
      <c r="E22" s="38" t="s">
        <v>37</v>
      </c>
      <c r="F22" s="43">
        <f t="array" ref="F22">(D22/SUMPRODUCT((เก็บข้อมูลHRD!B7:B1922&lt;&gt;"")/COUNTIF(เก็บข้อมูลHRD!B7:B1922,เก็บข้อมูลHRD!B7:B1922&amp;"")))*100</f>
        <v>100</v>
      </c>
      <c r="G22" s="120"/>
      <c r="H22" s="186"/>
      <c r="I22" s="186"/>
      <c r="J22" s="186"/>
      <c r="K22" s="186"/>
      <c r="L22" s="186"/>
      <c r="M22" s="186"/>
      <c r="N22" s="50"/>
    </row>
    <row r="23" spans="1:18" ht="21" x14ac:dyDescent="0.2">
      <c r="A23" s="187"/>
      <c r="B23" s="161" t="s">
        <v>41</v>
      </c>
      <c r="C23" s="161"/>
      <c r="D23" s="161"/>
      <c r="E23" s="161"/>
      <c r="F23" s="162"/>
      <c r="G23" s="120"/>
      <c r="H23" s="186"/>
      <c r="I23" s="186"/>
      <c r="J23" s="186"/>
      <c r="K23" s="186"/>
      <c r="L23" s="186"/>
      <c r="M23" s="186"/>
      <c r="N23" s="120"/>
    </row>
    <row r="24" spans="1:18" ht="21.75" customHeight="1" x14ac:dyDescent="0.2">
      <c r="A24" s="187"/>
      <c r="B24" s="189" t="s">
        <v>42</v>
      </c>
      <c r="C24" s="190"/>
      <c r="D24" s="47">
        <f t="array" ref="D24">SUM(เก็บข้อมูลHRD!K7:K1922)</f>
        <v>0</v>
      </c>
      <c r="E24" s="48" t="s">
        <v>58</v>
      </c>
      <c r="F24" s="49" t="e">
        <f t="array" ref="F24">AVERAGEIF(เก็บข้อมูลHRD!K7:K1922,"&lt;&gt;0")</f>
        <v>#DIV/0!</v>
      </c>
      <c r="G24" s="120"/>
      <c r="H24" s="183" t="s">
        <v>61</v>
      </c>
      <c r="I24" s="183"/>
      <c r="J24" s="183"/>
      <c r="K24" s="183"/>
      <c r="L24" s="183"/>
      <c r="M24" s="120"/>
      <c r="N24" s="120"/>
    </row>
    <row r="25" spans="1:18" x14ac:dyDescent="0.2">
      <c r="B25" s="141"/>
      <c r="C25" s="141"/>
      <c r="D25" s="141"/>
      <c r="E25" s="141"/>
    </row>
  </sheetData>
  <sheetProtection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19:C19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K16:L16"/>
    <mergeCell ref="B18:C18"/>
    <mergeCell ref="B16:F16"/>
    <mergeCell ref="K14:L14"/>
    <mergeCell ref="H15:I15"/>
    <mergeCell ref="K15:L15"/>
    <mergeCell ref="B5:C5"/>
    <mergeCell ref="A1:M1"/>
    <mergeCell ref="B4:C4"/>
    <mergeCell ref="I4:J4"/>
    <mergeCell ref="K4:L4"/>
    <mergeCell ref="D2:I2"/>
    <mergeCell ref="J2:K2"/>
    <mergeCell ref="L2:M2"/>
    <mergeCell ref="H7:I7"/>
    <mergeCell ref="K7:L7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B10:C10"/>
    <mergeCell ref="K11:L11"/>
    <mergeCell ref="H12:I12"/>
    <mergeCell ref="H16:I16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6"/>
  <sheetViews>
    <sheetView topLeftCell="A16" workbookViewId="0">
      <selection activeCell="A22" sqref="A22"/>
    </sheetView>
  </sheetViews>
  <sheetFormatPr defaultRowHeight="22.5" x14ac:dyDescent="0.35"/>
  <cols>
    <col min="1" max="1" width="10.375" style="111" customWidth="1"/>
    <col min="2" max="2" width="42" style="112" customWidth="1"/>
    <col min="3" max="3" width="37.625" style="113" customWidth="1"/>
    <col min="4" max="4" width="44.75" style="111" customWidth="1"/>
    <col min="5" max="16384" width="9" style="96"/>
  </cols>
  <sheetData>
    <row r="1" spans="1:4" ht="36" x14ac:dyDescent="0.65">
      <c r="A1" s="192" t="s">
        <v>64</v>
      </c>
      <c r="B1" s="192"/>
      <c r="C1" s="192"/>
      <c r="D1" s="192"/>
    </row>
    <row r="2" spans="1:4" ht="65.25" customHeight="1" x14ac:dyDescent="0.35">
      <c r="A2" s="191" t="s">
        <v>73</v>
      </c>
      <c r="B2" s="191"/>
      <c r="C2" s="191"/>
      <c r="D2" s="191"/>
    </row>
    <row r="3" spans="1:4" ht="186.75" customHeight="1" x14ac:dyDescent="0.35">
      <c r="A3" s="191" t="s">
        <v>69</v>
      </c>
      <c r="B3" s="191"/>
      <c r="C3" s="191"/>
      <c r="D3" s="191"/>
    </row>
    <row r="4" spans="1:4" s="100" customFormat="1" ht="45" x14ac:dyDescent="0.2">
      <c r="A4" s="97" t="s">
        <v>56</v>
      </c>
      <c r="B4" s="98" t="s">
        <v>62</v>
      </c>
      <c r="C4" s="99" t="s">
        <v>1</v>
      </c>
      <c r="D4" s="101" t="s">
        <v>65</v>
      </c>
    </row>
    <row r="5" spans="1:4" x14ac:dyDescent="0.35">
      <c r="A5" s="109">
        <v>1</v>
      </c>
      <c r="B5" s="126" t="s">
        <v>121</v>
      </c>
      <c r="C5" s="128" t="s">
        <v>122</v>
      </c>
      <c r="D5" s="110" t="str">
        <f>IF(COUNTIF(เก็บข้อมูลHRD!$B$7:$B$1922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109">
        <v>2</v>
      </c>
      <c r="B6" s="126" t="s">
        <v>123</v>
      </c>
      <c r="C6" s="128" t="s">
        <v>124</v>
      </c>
      <c r="D6" s="110" t="str">
        <f>IF(COUNTIF(เก็บข้อมูลHRD!$B$7:$B$1922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109">
        <v>3</v>
      </c>
      <c r="B7" s="124" t="s">
        <v>99</v>
      </c>
      <c r="C7" s="128" t="s">
        <v>81</v>
      </c>
      <c r="D7" s="110" t="str">
        <f>IF(COUNTIF(เก็บข้อมูลHRD!$B$7:$B$1922,B7),"ได้รับการพัฒนาแล้ว",IF(B7="","ป้อนรายชื่อบุคลากรเพิ่ม(ถ้ามี)","ยังไม่ได้รับการพัฒนา"))</f>
        <v>ยังไม่ได้รับการพัฒนา</v>
      </c>
    </row>
    <row r="8" spans="1:4" x14ac:dyDescent="0.35">
      <c r="A8" s="109">
        <v>4</v>
      </c>
      <c r="B8" s="124" t="s">
        <v>125</v>
      </c>
      <c r="C8" s="128" t="s">
        <v>101</v>
      </c>
      <c r="D8" s="110" t="str">
        <f>IF(COUNTIF(เก็บข้อมูลHRD!$B$7:$B$1922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109">
        <v>5</v>
      </c>
      <c r="B9" s="124" t="s">
        <v>100</v>
      </c>
      <c r="C9" s="128" t="s">
        <v>101</v>
      </c>
      <c r="D9" s="110" t="str">
        <f>IF(COUNTIF(เก็บข้อมูลHRD!$B$7:$B$1922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109">
        <v>6</v>
      </c>
      <c r="B10" s="126" t="s">
        <v>102</v>
      </c>
      <c r="C10" s="128" t="s">
        <v>93</v>
      </c>
      <c r="D10" s="110" t="str">
        <f>IF(COUNTIF(เก็บข้อมูลHRD!$B$7:$B$1922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109">
        <v>7</v>
      </c>
      <c r="B11" s="126" t="s">
        <v>103</v>
      </c>
      <c r="C11" s="128" t="s">
        <v>77</v>
      </c>
      <c r="D11" s="110" t="str">
        <f>IF(COUNTIF(เก็บข้อมูลHRD!$B$7:$B$1922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109">
        <v>8</v>
      </c>
      <c r="B12" s="124" t="s">
        <v>104</v>
      </c>
      <c r="C12" s="128" t="s">
        <v>105</v>
      </c>
      <c r="D12" s="110" t="str">
        <f>IF(COUNTIF(เก็บข้อมูลHRD!$B$7:$B$1922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109">
        <v>9</v>
      </c>
      <c r="B13" s="129" t="s">
        <v>83</v>
      </c>
      <c r="C13" s="130" t="s">
        <v>126</v>
      </c>
      <c r="D13" s="110" t="str">
        <f>IF(COUNTIF(เก็บข้อมูลHRD!$B$7:$B$1922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109">
        <v>10</v>
      </c>
      <c r="B14" s="124" t="s">
        <v>82</v>
      </c>
      <c r="C14" s="128" t="s">
        <v>106</v>
      </c>
      <c r="D14" s="110" t="str">
        <f>IF(COUNTIF(เก็บข้อมูลHRD!$B$7:$B$1922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109">
        <v>11</v>
      </c>
      <c r="B15" s="126" t="s">
        <v>107</v>
      </c>
      <c r="C15" s="128" t="s">
        <v>92</v>
      </c>
      <c r="D15" s="110" t="str">
        <f>IF(COUNTIF(เก็บข้อมูลHRD!$B$7:$B$1922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109">
        <v>12</v>
      </c>
      <c r="B16" s="126" t="s">
        <v>108</v>
      </c>
      <c r="C16" s="128" t="s">
        <v>109</v>
      </c>
      <c r="D16" s="110" t="str">
        <f>IF(COUNTIF(เก็บข้อมูลHRD!$B$7:$B$1922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109">
        <v>13</v>
      </c>
      <c r="B17" s="124" t="s">
        <v>84</v>
      </c>
      <c r="C17" s="128" t="s">
        <v>78</v>
      </c>
      <c r="D17" s="110" t="str">
        <f>IF(COUNTIF(เก็บข้อมูลHRD!$B$7:$B$1922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109">
        <v>14</v>
      </c>
      <c r="B18" s="126" t="s">
        <v>110</v>
      </c>
      <c r="C18" s="128" t="s">
        <v>85</v>
      </c>
      <c r="D18" s="110" t="str">
        <f>IF(COUNTIF(เก็บข้อมูลHRD!$B$7:$B$1922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109">
        <v>15</v>
      </c>
      <c r="B19" s="124" t="s">
        <v>111</v>
      </c>
      <c r="C19" s="131" t="s">
        <v>86</v>
      </c>
      <c r="D19" s="110" t="str">
        <f>IF(COUNTIF(เก็บข้อมูลHRD!$B$7:$B$1922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109">
        <v>16</v>
      </c>
      <c r="B20" s="124" t="s">
        <v>133</v>
      </c>
      <c r="C20" s="195" t="s">
        <v>93</v>
      </c>
      <c r="D20" s="110" t="str">
        <f>IF(COUNTIF(เก็บข้อมูลHRD!$B$7:$B$1922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109">
        <v>17</v>
      </c>
      <c r="B21" s="126" t="s">
        <v>134</v>
      </c>
      <c r="C21" s="195" t="s">
        <v>135</v>
      </c>
      <c r="D21" s="110" t="str">
        <f>IF(COUNTIF(เก็บข้อมูลHRD!$B$7:$B$1922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109">
        <v>18</v>
      </c>
      <c r="B22" s="126" t="s">
        <v>138</v>
      </c>
      <c r="C22" s="195" t="s">
        <v>135</v>
      </c>
      <c r="D22" s="110" t="str">
        <f>IF(COUNTIF(เก็บข้อมูลHRD!$B$7:$B$1922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109">
        <v>19</v>
      </c>
      <c r="B23" s="129" t="s">
        <v>127</v>
      </c>
      <c r="C23" s="132" t="s">
        <v>87</v>
      </c>
      <c r="D23" s="110" t="str">
        <f>IF(COUNTIF(เก็บข้อมูลHRD!$B$7:$B$1922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109">
        <v>20</v>
      </c>
      <c r="B24" s="129" t="s">
        <v>128</v>
      </c>
      <c r="C24" s="128" t="s">
        <v>94</v>
      </c>
      <c r="D24" s="110" t="str">
        <f>IF(COUNTIF(เก็บข้อมูลHRD!$B$7:$B$1922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109">
        <v>21</v>
      </c>
      <c r="B25" s="126" t="s">
        <v>112</v>
      </c>
      <c r="C25" s="128" t="s">
        <v>79</v>
      </c>
      <c r="D25" s="110" t="str">
        <f>IF(COUNTIF(เก็บข้อมูลHRD!$B$7:$B$1922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109">
        <v>22</v>
      </c>
      <c r="B26" s="126" t="s">
        <v>88</v>
      </c>
      <c r="C26" s="128" t="s">
        <v>113</v>
      </c>
      <c r="D26" s="110" t="str">
        <f>IF(COUNTIF(เก็บข้อมูลHRD!$B$7:$B$1922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109">
        <v>23</v>
      </c>
      <c r="B27" s="126" t="s">
        <v>114</v>
      </c>
      <c r="C27" s="128" t="s">
        <v>113</v>
      </c>
      <c r="D27" s="110" t="str">
        <f>IF(COUNTIF(เก็บข้อมูลHRD!$B$7:$B$1922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109">
        <v>24</v>
      </c>
      <c r="B28" s="126" t="s">
        <v>115</v>
      </c>
      <c r="C28" s="128" t="s">
        <v>113</v>
      </c>
      <c r="D28" s="110" t="str">
        <f>IF(COUNTIF(เก็บข้อมูลHRD!$B$7:$B$1922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109">
        <v>25</v>
      </c>
      <c r="B29" s="126" t="s">
        <v>116</v>
      </c>
      <c r="C29" s="128" t="s">
        <v>113</v>
      </c>
      <c r="D29" s="110" t="str">
        <f>IF(COUNTIF(เก็บข้อมูลHRD!$B$7:$B$1922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109">
        <v>26</v>
      </c>
      <c r="B30" s="126" t="s">
        <v>117</v>
      </c>
      <c r="C30" s="128" t="s">
        <v>79</v>
      </c>
      <c r="D30" s="110" t="str">
        <f>IF(COUNTIF(เก็บข้อมูลHRD!$B$7:$B$1922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35">
      <c r="A31" s="109">
        <v>27</v>
      </c>
      <c r="B31" s="124" t="s">
        <v>141</v>
      </c>
      <c r="C31" s="195" t="s">
        <v>95</v>
      </c>
      <c r="D31" s="110" t="str">
        <f>IF(COUNTIF(เก็บข้อมูลHRD!$B$7:$B$1922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35">
      <c r="A32" s="109"/>
      <c r="B32" s="121"/>
      <c r="C32" s="122"/>
      <c r="D32" s="110" t="str">
        <f>IF(COUNTIF(เก็บข้อมูลHRD!$B$7:$B$1922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09"/>
      <c r="B33" s="121"/>
      <c r="C33" s="122"/>
      <c r="D33" s="110" t="str">
        <f>IF(COUNTIF(เก็บข้อมูลHRD!$B$7:$B$1922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09"/>
      <c r="B34" s="121"/>
      <c r="C34" s="122"/>
      <c r="D34" s="110" t="str">
        <f>IF(COUNTIF(เก็บข้อมูลHRD!$B$7:$B$1922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09"/>
      <c r="B35" s="121"/>
      <c r="C35" s="122"/>
      <c r="D35" s="110" t="str">
        <f>IF(COUNTIF(เก็บข้อมูลHRD!$B$7:$B$1922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09"/>
      <c r="B36" s="121"/>
      <c r="C36" s="122"/>
      <c r="D36" s="110" t="str">
        <f>IF(COUNTIF(เก็บข้อมูลHRD!$B$7:$B$1922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2" type="noConversion"/>
  <conditionalFormatting sqref="D4:D65537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2021-03-12T04:44:41Z</cp:lastPrinted>
  <dcterms:created xsi:type="dcterms:W3CDTF">2019-10-21T02:57:05Z</dcterms:created>
  <dcterms:modified xsi:type="dcterms:W3CDTF">2022-09-08T08:46:52Z</dcterms:modified>
</cp:coreProperties>
</file>